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6D7BE3D0-9255-6837-6703-DDC3ED590948}"/>
  <workbookPr codeName="ThisWorkbook" defaultThemeVersion="124226"/>
  <bookViews>
    <workbookView xWindow="5070" yWindow="405" windowWidth="15120" windowHeight="10800" activeTab="3"/>
  </bookViews>
  <sheets>
    <sheet name="Sensorial" sheetId="24" r:id="rId1"/>
    <sheet name="Math" sheetId="25" r:id="rId2"/>
    <sheet name="Students" sheetId="26" r:id="rId3"/>
    <sheet name="ReportInput" sheetId="32" r:id="rId4"/>
    <sheet name="Report" sheetId="29" r:id="rId5"/>
    <sheet name="AUX" sheetId="31" r:id="rId6"/>
  </sheets>
  <definedNames>
    <definedName name="_xlnm._FilterDatabase" localSheetId="0" hidden="1">Sensorial!$A$1:$AC$18</definedName>
    <definedName name="Aux_For_1_5">AUX!$H$3</definedName>
    <definedName name="Aux_For_6_10">AUX!$H$4</definedName>
    <definedName name="Aux_For_Long_Chains">AUX!$H$6</definedName>
    <definedName name="Aux_For_Short_Chains">AUX!$H$5</definedName>
    <definedName name="Aux_Grades">AUX!$A$4:$B$7</definedName>
    <definedName name="Math_Range">Math!$A$4:$AW$18</definedName>
    <definedName name="Report_StudentName">Report!$B$4</definedName>
    <definedName name="ReportIn_Date">ReportInput!$B$1</definedName>
    <definedName name="ReportIn_StudentName">ReportInput!$B$2</definedName>
    <definedName name="Sensorial_Range">Sensorial!$A$4:$AC$18</definedName>
    <definedName name="Student_Names">Students_Table[Name]</definedName>
    <definedName name="Students_SchoolYearStarts">Students!$C$1</definedName>
  </definedNames>
  <calcPr calcId="125725"/>
</workbook>
</file>

<file path=xl/calcChain.xml><?xml version="1.0" encoding="utf-8"?>
<calcChain xmlns="http://schemas.openxmlformats.org/spreadsheetml/2006/main">
  <c r="A4" i="26"/>
  <c r="A5"/>
  <c r="A6"/>
  <c r="A7"/>
  <c r="A8"/>
  <c r="A9"/>
  <c r="A10"/>
  <c r="A11"/>
  <c r="A12"/>
  <c r="A13"/>
  <c r="A14"/>
  <c r="A15"/>
  <c r="A16"/>
  <c r="A17"/>
  <c r="A18"/>
  <c r="E4"/>
  <c r="E5"/>
  <c r="E6"/>
  <c r="E7"/>
  <c r="E8"/>
  <c r="E9"/>
  <c r="E10"/>
  <c r="E11"/>
  <c r="E12"/>
  <c r="E13"/>
  <c r="E14"/>
  <c r="E15"/>
  <c r="E16"/>
  <c r="E17"/>
  <c r="E18"/>
  <c r="F4"/>
  <c r="F5"/>
  <c r="F6"/>
  <c r="F7"/>
  <c r="F8"/>
  <c r="F9"/>
  <c r="F10"/>
  <c r="F11"/>
  <c r="F12"/>
  <c r="F13"/>
  <c r="F14"/>
  <c r="F15"/>
  <c r="F16"/>
  <c r="F17"/>
  <c r="F18"/>
  <c r="B4" i="29"/>
  <c r="F4" s="1"/>
  <c r="J4"/>
  <c r="AX17" i="25"/>
  <c r="AY17"/>
  <c r="AZ17"/>
  <c r="BA17"/>
  <c r="BB17"/>
  <c r="BC17"/>
  <c r="BD17"/>
  <c r="BD18"/>
  <c r="BC18"/>
  <c r="BB18"/>
  <c r="BA18"/>
  <c r="AZ18"/>
  <c r="AY18"/>
  <c r="AX18"/>
  <c r="BD15"/>
  <c r="BC15"/>
  <c r="BB15"/>
  <c r="BA15"/>
  <c r="AZ15"/>
  <c r="AY15"/>
  <c r="AX15"/>
  <c r="BD16"/>
  <c r="BC16"/>
  <c r="BB16"/>
  <c r="BA16"/>
  <c r="AZ16"/>
  <c r="AY16"/>
  <c r="AX16"/>
  <c r="BD14"/>
  <c r="BC14"/>
  <c r="BB14"/>
  <c r="BA14"/>
  <c r="AZ14"/>
  <c r="AY14"/>
  <c r="AX14"/>
  <c r="BD13"/>
  <c r="BC13"/>
  <c r="BB13"/>
  <c r="BA13"/>
  <c r="AZ13"/>
  <c r="AY13"/>
  <c r="AX13"/>
  <c r="BD12"/>
  <c r="BC12"/>
  <c r="BB12"/>
  <c r="BA12"/>
  <c r="AZ12"/>
  <c r="AY12"/>
  <c r="AX12"/>
  <c r="BD11"/>
  <c r="BC11"/>
  <c r="BB11"/>
  <c r="BA11"/>
  <c r="AZ11"/>
  <c r="AY11"/>
  <c r="AX11"/>
  <c r="BD8"/>
  <c r="BC8"/>
  <c r="BB8"/>
  <c r="BA8"/>
  <c r="AZ8"/>
  <c r="AY8"/>
  <c r="AX8"/>
  <c r="BD7"/>
  <c r="BC7"/>
  <c r="BB7"/>
  <c r="BA7"/>
  <c r="AZ7"/>
  <c r="AY7"/>
  <c r="AX7"/>
  <c r="BD6"/>
  <c r="BC6"/>
  <c r="BB6"/>
  <c r="BA6"/>
  <c r="AZ6"/>
  <c r="AY6"/>
  <c r="AX6"/>
  <c r="BD5"/>
  <c r="BC5"/>
  <c r="BB5"/>
  <c r="BA5"/>
  <c r="AZ5"/>
  <c r="AY5"/>
  <c r="AX5"/>
  <c r="BD4"/>
  <c r="BC4"/>
  <c r="BB4"/>
  <c r="BA4"/>
  <c r="AZ4"/>
  <c r="AY4"/>
  <c r="AX4"/>
  <c r="BD2"/>
  <c r="BC2"/>
  <c r="AX1"/>
  <c r="C37" i="29" l="1"/>
  <c r="K29"/>
  <c r="G5" i="31"/>
  <c r="H5" s="1"/>
  <c r="C33" i="29" s="1"/>
  <c r="G6" i="31"/>
  <c r="H6" s="1"/>
  <c r="C34" i="29" s="1"/>
  <c r="B4" i="24"/>
  <c r="B17"/>
  <c r="B15"/>
  <c r="B13"/>
  <c r="B11"/>
  <c r="B9"/>
  <c r="B7"/>
  <c r="B5"/>
  <c r="B18" i="25"/>
  <c r="B16"/>
  <c r="B14"/>
  <c r="B12"/>
  <c r="B10"/>
  <c r="B8"/>
  <c r="B6"/>
  <c r="B18" i="24"/>
  <c r="B16"/>
  <c r="B14"/>
  <c r="B12"/>
  <c r="B10"/>
  <c r="B8"/>
  <c r="B6"/>
  <c r="B4" i="25"/>
  <c r="B17"/>
  <c r="B15"/>
  <c r="B13"/>
  <c r="B11"/>
  <c r="B9"/>
  <c r="B7"/>
  <c r="B5"/>
  <c r="G3" i="31"/>
  <c r="H3" s="1"/>
  <c r="C20" i="29" s="1"/>
  <c r="G4" i="31"/>
  <c r="H4" s="1"/>
  <c r="C21" i="29" s="1"/>
  <c r="G29"/>
  <c r="K20"/>
  <c r="K22"/>
  <c r="K32"/>
  <c r="K30"/>
  <c r="G25"/>
  <c r="K24"/>
  <c r="K31"/>
  <c r="G20"/>
  <c r="G23"/>
  <c r="G24"/>
  <c r="G28"/>
  <c r="G21"/>
  <c r="G22"/>
  <c r="G26"/>
  <c r="C28"/>
  <c r="C22"/>
  <c r="C25"/>
  <c r="C27"/>
  <c r="C31"/>
  <c r="C29"/>
  <c r="C23"/>
  <c r="C24"/>
  <c r="C32"/>
  <c r="C30"/>
  <c r="C15"/>
  <c r="G9"/>
  <c r="G10"/>
  <c r="G16"/>
  <c r="K9"/>
  <c r="K12"/>
  <c r="G11"/>
  <c r="G15"/>
  <c r="K7"/>
  <c r="K11"/>
  <c r="C8"/>
  <c r="C10"/>
  <c r="C7"/>
  <c r="C16"/>
  <c r="C14"/>
  <c r="C11"/>
  <c r="C9"/>
  <c r="C13"/>
</calcChain>
</file>

<file path=xl/sharedStrings.xml><?xml version="1.0" encoding="utf-8"?>
<sst xmlns="http://schemas.openxmlformats.org/spreadsheetml/2006/main" count="282" uniqueCount="198">
  <si>
    <t>Intro</t>
  </si>
  <si>
    <t>1 - 10</t>
  </si>
  <si>
    <t>Golden Beads</t>
  </si>
  <si>
    <t>Intro to Dec</t>
  </si>
  <si>
    <t>Numerals (cards)</t>
  </si>
  <si>
    <t>Birds Eye View</t>
  </si>
  <si>
    <t>Crisis of 9</t>
  </si>
  <si>
    <t>Fetch (no numeral)</t>
  </si>
  <si>
    <t>Fetch (cards)</t>
  </si>
  <si>
    <t>Addition</t>
  </si>
  <si>
    <t>Teen Board</t>
  </si>
  <si>
    <t>100 Board</t>
  </si>
  <si>
    <t>Chains</t>
  </si>
  <si>
    <t>Subtraction</t>
  </si>
  <si>
    <t>Knobbed</t>
  </si>
  <si>
    <t>x 1</t>
  </si>
  <si>
    <t>Blindfold</t>
  </si>
  <si>
    <t>Pink Tower</t>
  </si>
  <si>
    <t>Brown Stairs</t>
  </si>
  <si>
    <t>Pink + Brown</t>
  </si>
  <si>
    <t>Red Rods</t>
  </si>
  <si>
    <t>Color Box II</t>
  </si>
  <si>
    <t>Color Book</t>
  </si>
  <si>
    <t>Color Box III</t>
  </si>
  <si>
    <t>Binomial Cube</t>
  </si>
  <si>
    <t>Knobless Cylinders</t>
  </si>
  <si>
    <t>Yellow</t>
  </si>
  <si>
    <t>Red</t>
  </si>
  <si>
    <t>Blue</t>
  </si>
  <si>
    <t>Circle</t>
  </si>
  <si>
    <t>Triangular Box</t>
  </si>
  <si>
    <t>Geometry Cabinet</t>
  </si>
  <si>
    <t>Ten Board</t>
  </si>
  <si>
    <t>Green</t>
  </si>
  <si>
    <t>Patterning</t>
  </si>
  <si>
    <t>Charlie</t>
  </si>
  <si>
    <t>Stamp Game</t>
  </si>
  <si>
    <t>Sound Cylinders</t>
  </si>
  <si>
    <t>static Mult</t>
  </si>
  <si>
    <t>Rectangular Box</t>
  </si>
  <si>
    <t>Trinomial Cube</t>
  </si>
  <si>
    <t>Fractions</t>
  </si>
  <si>
    <t>Polygons</t>
  </si>
  <si>
    <t>Tracing</t>
  </si>
  <si>
    <t>Writing</t>
  </si>
  <si>
    <t>Step Board</t>
  </si>
  <si>
    <t>x 2</t>
  </si>
  <si>
    <t>Mystery Bag</t>
  </si>
  <si>
    <t>Number Rod</t>
  </si>
  <si>
    <t>Spindles</t>
  </si>
  <si>
    <t>Counters &amp; Cards</t>
  </si>
  <si>
    <t>Short Beads</t>
  </si>
  <si>
    <t>1 - 5</t>
  </si>
  <si>
    <t>Static Addition</t>
  </si>
  <si>
    <t>Dynamic Addition</t>
  </si>
  <si>
    <t>Static Subtraction</t>
  </si>
  <si>
    <t>Kevin</t>
  </si>
  <si>
    <t>Long 2, 3, 4</t>
  </si>
  <si>
    <t>Long 5, 6, 7</t>
  </si>
  <si>
    <t>Long 8, 9, 10</t>
  </si>
  <si>
    <t>Addition Chart</t>
  </si>
  <si>
    <t>Curvelinears</t>
  </si>
  <si>
    <t>Large Hex Box</t>
  </si>
  <si>
    <t xml:space="preserve"> Multiplication Box</t>
  </si>
  <si>
    <t>Shawn</t>
  </si>
  <si>
    <t>Andy</t>
  </si>
  <si>
    <t>Kimberly</t>
  </si>
  <si>
    <t>Pattie</t>
  </si>
  <si>
    <t>Wayne</t>
  </si>
  <si>
    <t>Brad</t>
  </si>
  <si>
    <t>Maddie</t>
  </si>
  <si>
    <t>Carolyn</t>
  </si>
  <si>
    <t>Ian</t>
  </si>
  <si>
    <t xml:space="preserve">Katherine </t>
  </si>
  <si>
    <t>Gina</t>
  </si>
  <si>
    <t>DOB</t>
  </si>
  <si>
    <t>Age</t>
  </si>
  <si>
    <t>Name</t>
  </si>
  <si>
    <t>IsKinderGardener</t>
  </si>
  <si>
    <t>Allison</t>
  </si>
  <si>
    <t>Debbie</t>
  </si>
  <si>
    <t>Parent/Teacher Conference Report</t>
  </si>
  <si>
    <t xml:space="preserve">Child: </t>
  </si>
  <si>
    <t xml:space="preserve">Teacher:  </t>
  </si>
  <si>
    <t xml:space="preserve">Date:  </t>
  </si>
  <si>
    <t>Sensorial</t>
  </si>
  <si>
    <t>Knobbed Cylinders</t>
  </si>
  <si>
    <t>Geometric Cabinet</t>
  </si>
  <si>
    <t>Constructive Triangles</t>
  </si>
  <si>
    <t>Fabric Matching</t>
  </si>
  <si>
    <t>Brown Stair</t>
  </si>
  <si>
    <t>Triangle</t>
  </si>
  <si>
    <t>Pink &amp; Brown</t>
  </si>
  <si>
    <t>Rectangle</t>
  </si>
  <si>
    <t>Large Hexagon</t>
  </si>
  <si>
    <t>Small Hexagon</t>
  </si>
  <si>
    <t>Blue Triangles</t>
  </si>
  <si>
    <t>Smelling Bottles</t>
  </si>
  <si>
    <t>Sandpaper Tablets</t>
  </si>
  <si>
    <t>Baric Tablets</t>
  </si>
  <si>
    <t>Math</t>
  </si>
  <si>
    <t>Number Concepts</t>
  </si>
  <si>
    <t xml:space="preserve">Golden Beads </t>
  </si>
  <si>
    <t>Intro to Decimal System</t>
  </si>
  <si>
    <t>6 - 10</t>
  </si>
  <si>
    <t>Crisis of Nine</t>
  </si>
  <si>
    <t>Static Multiplication</t>
  </si>
  <si>
    <t>Fetch</t>
  </si>
  <si>
    <t>Number Rods</t>
  </si>
  <si>
    <t>Bird's eye view</t>
  </si>
  <si>
    <t>Static Division</t>
  </si>
  <si>
    <t>Spindle Box</t>
  </si>
  <si>
    <t>Card and Counters</t>
  </si>
  <si>
    <t>Dynamic Multiplication</t>
  </si>
  <si>
    <t>Dynamic Subtraction</t>
  </si>
  <si>
    <t>Introduction</t>
  </si>
  <si>
    <t>Dynamic Division</t>
  </si>
  <si>
    <t>Exchange</t>
  </si>
  <si>
    <t>Addition Strip Board</t>
  </si>
  <si>
    <t>Multiplication Box</t>
  </si>
  <si>
    <t>Short Bead Frame</t>
  </si>
  <si>
    <t xml:space="preserve">Addition Charts </t>
  </si>
  <si>
    <t>Step board</t>
  </si>
  <si>
    <t>Comments:</t>
  </si>
  <si>
    <t>ACME Montessori School</t>
  </si>
  <si>
    <t>Select student for report:</t>
  </si>
  <si>
    <t>Report date:</t>
  </si>
  <si>
    <t>Grades</t>
  </si>
  <si>
    <t>Mastered</t>
  </si>
  <si>
    <t>Introduced</t>
  </si>
  <si>
    <t>Working</t>
  </si>
  <si>
    <t>Construct. Triangles</t>
  </si>
  <si>
    <t/>
  </si>
  <si>
    <t>Short Chains</t>
  </si>
  <si>
    <t>Long Chains</t>
  </si>
  <si>
    <t>Tables</t>
  </si>
  <si>
    <t>Calculations</t>
  </si>
  <si>
    <t>For 1-5:</t>
  </si>
  <si>
    <t>Mrs. Khen</t>
  </si>
  <si>
    <t>For 6-10:</t>
  </si>
  <si>
    <t>Short 1 - 5</t>
  </si>
  <si>
    <t>Short 6 -  9</t>
  </si>
  <si>
    <t>Static Subtraction (-)</t>
  </si>
  <si>
    <t>Static Addition (+)</t>
  </si>
  <si>
    <t>Static Mult</t>
  </si>
  <si>
    <t>First Name</t>
  </si>
  <si>
    <t>Last Name</t>
  </si>
  <si>
    <t>Rogers</t>
  </si>
  <si>
    <t>Beckman</t>
  </si>
  <si>
    <t>Clayton</t>
  </si>
  <si>
    <t>Sinclair</t>
  </si>
  <si>
    <t>Newman</t>
  </si>
  <si>
    <t>Perry</t>
  </si>
  <si>
    <t>Alberts</t>
  </si>
  <si>
    <t>Emerson</t>
  </si>
  <si>
    <t>Trent</t>
  </si>
  <si>
    <t>Abbott</t>
  </si>
  <si>
    <t>Wilson</t>
  </si>
  <si>
    <t>Randall</t>
  </si>
  <si>
    <t>Houston</t>
  </si>
  <si>
    <t>Madison</t>
  </si>
  <si>
    <t>Lindsay</t>
  </si>
  <si>
    <t>Allison Rogers</t>
  </si>
  <si>
    <t>Andy Beckman</t>
  </si>
  <si>
    <t>Brad Clayton</t>
  </si>
  <si>
    <t>Carolyn Sinclair</t>
  </si>
  <si>
    <t>Charlie Newman</t>
  </si>
  <si>
    <t>Debbie Perry</t>
  </si>
  <si>
    <t>Gina Alberts</t>
  </si>
  <si>
    <t>Ian Emerson</t>
  </si>
  <si>
    <t>Katherine  Trent</t>
  </si>
  <si>
    <t>Kevin Abbott</t>
  </si>
  <si>
    <t>Kimberly Wilson</t>
  </si>
  <si>
    <t>Maddie Randall</t>
  </si>
  <si>
    <t>Pattie Houston</t>
  </si>
  <si>
    <t>Shawn Madison</t>
  </si>
  <si>
    <t>Wayne Lindsay</t>
  </si>
  <si>
    <t>Comment</t>
  </si>
  <si>
    <t>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t>
  </si>
  <si>
    <t>Integer pharetra, diam ut tempus fermentum, erat ante consectetuer dui, non pretium orci eros vel nunc. In auctor sollicitudin erat. Praesent facilisis neque id leo. Duis nisi. Sed interdum justo a augue. Mauris convallis, felis in elementum aliquet, enim turpis commodo nisl, eget viverra nibh purus nec magna. Morbi volutpat. Aenean nec orci et quam consectetuer eleifend. Sed in diam tempus turpis consectetuer sollicitudin. In in orci. Nullam vitae nulla non sem sollicitudin aliquam. Aenean imperdiet congue augue. Aliquam erat volutpat.</t>
  </si>
  <si>
    <t>Pellentesque adipiscing. Aliquam nec mi. Phasellus ultricies. In laoreet nibh id est. Etiam a tortor. Phasellus a lacus vel tortor posuere pellentesque. Pellentesque tortor. Praesent eu nisi ac quam sodales semper. Integer gravida. Sed urna urna, rhoncus quis, fringilla id, pulvinar at, mauris.</t>
  </si>
  <si>
    <t>Nunc ac mi. Pellentesque magna. Sed tellus. Lorem ipsum dolor sit amet, consectetuer adipiscing elit. Proin porta venenatis velit. Donec molestie, sem quis lacinia sollicitudin, felis est pharetra quam, in aliquam est libero non lorem. Curabitur lobortis libero vel eros. Suspendisse a purus id nulla hendrerit pellentesque. Sed et ante non mauris sodales fermentum. Pellentesque leo nisl, posuere quis, sagittis ac, tincidunt pulvinar, enim. Suspendisse sem quam, accumsan non, pharetra ac, varius vel, nisl. Fusce nec est quis erat pretium molestie. Vestibulum condimentum nulla ut tortor. Sed molestie magna at tellus. Vivamus varius lectus in sapien.</t>
  </si>
  <si>
    <t>Integer vitae nisi vel dolor placerat tincidunt. Cras pellentesque, libero et faucibus rhoncus, lectus risus fermentum augue, a faucibus nisi erat in lectus. Pellentesque habitant morbi tristique senectus et netus et malesuada fames ac turpis egestas. Suspendisse tellus. Nullam mollis pulvinar lacus. Integer ultricies faucibus nisl. Etiam condimentum urna eget ante iaculis placerat. Donec sit amet neque. Duis metus massa, aliquam non, molestie gravida, lobortis vel, est. Donec mattis augue at leo. Ut consectetuer dui at pede. Mauris id libero. In hac habitasse platea dictumst. Aenean varius tellus ac mi.</t>
  </si>
  <si>
    <t>Nullam risus dui, interdum et, fringilla sit amet, feugiat quis, risus. Cum sociis natoque penatibus et magnis dis parturient montes, nascetur ridiculus mus. Sed tristique faucibus lacus. Donec magna mi, suscipit at, consectetuer eget, fermentum vitae, odio. Ut aliquet odio ut neque. Aliquam erat volutpat. Donec pulvinar massa id lacus. Cras felis. Sed eu diam et tellus aliquet condimentum. Vestibulum ante ipsum primis in faucibus orci luctus et ultrices posuere cubilia Curae; Curabitur egestas velit eget justo tempor pharetra. Proin cursus aliquet erat. In et quam. Aliquam dui. Mauris sagittis, orci vitae gravida tristique, massa libero suscipit justo, eget tempus mi purus eget diam. Aenean in felis.</t>
  </si>
  <si>
    <t>Pellentesque mattis magna at nunc. Ut vitae augue nec lectus tempor sollicitudin. Sed dictum justo in leo. Maecenas dictum pulvinar tortor. Vestibulum ante ipsum primis in faucibus orci luctus et ultrices posuere cubilia Curae; Donec sem lectus, mollis ut, sagittis et, sagittis nec, ligula. Integer ut mi. In ut purus ut sapien bibendum molestie. Nulla interdum condimentum magna. Phasellus mattis porta lectus. Pellentesque eget enim vel massa pharetra scelerisque. Aliquam libero ipsum, sollicitudin at, fringilla eu, venenatis eu, eros. Duis a lorem id ipsum viverra lacinia. Aliquam tincidunt egestas tortor. Nunc malesuada justo semper velit.</t>
  </si>
  <si>
    <t>Ut sed metus. Morbi in nunc a pede vehicula blandit. Aliquam hendrerit urna in augue. Nunc commodo dapibus ante. In et quam ut diam lobortis volutpat. Nullam fermentum lobortis augue. Aliquam rhoncus vestibulum sem. Donec dignissim. Praesent pellentesque. Aenean dapibus. Mauris scelerisque blandit arcu. Etiam dolor. Mauris sollicitudin bibendum est. Cras eros mi, fermentum non, eleifend et, dignissim in, enim. Cum sociis natoque penatibus et magnis dis parturient montes, nascetur ridiculus mus. Nulla faucibus ipsum dapibus odio. Maecenas nec metus eget lectus tristique pretium. Fusce tempor accumsan tellus. Phasellus pharetra, nulla non bibendum pulvinar, eros nisi placerat sapien, ac sollicitudin metus velit eget metus.</t>
  </si>
  <si>
    <t>Quisque a dui. Nam sed est. Sed ornare eleifend sapien. Praesent arcu quam, rhoncus non, ultrices et, imperdiet in, nisl. Pellentesque at est. Duis et dui. Mauris viverra molestie purus. Duis fringilla venenatis arcu. Maecenas ac erat quis nisl vestibulum porttitor. Suspendisse id mauris. Suspendisse faucibus est vel mi. Quisque ac elit. Pellentesque tortor diam, interdum ut, sollicitudin placerat, pulvinar vel, risus. Donec velit quam, sagittis nec, fermentum non, rutrum sit amet, massa. Pellentesque habitant morbi tristique senectus et netus et malesuada fames ac turpis egestas. In ut velit.</t>
  </si>
  <si>
    <t>Pellentesque nisi lacus, tempus vel, gravida sit amet, blandit a, ante. Fusce et massa quis mi lacinia euismod. Nam lorem nisl, tempor eu, pellentesque vitae, eleifend at, massa. Quisque justo dui, tincidunt a, rutrum in, lobortis in, nunc. Quisque cursus interdum pede. Lorem ipsum dolor sit amet, consectetuer adipiscing elit. Donec urna. Maecenas gravida varius velit. Phasellus aliquam interdum neque. Curabitur id leo. Morbi iaculis turpis in lectus. Aenean id nisi id nunc convallis laoreet. Ut in tellus. Nunc pretium placerat tellus. Ut tellus eros, mattis et, dictum pellentesque, mattis sed, leo.</t>
  </si>
  <si>
    <t>Aenean fermentum gravida leo. Nullam rutrum, libero vitae pretium posuere, velit erat consequat quam, sit amet pretium massa purus nec orci. In hac habitasse platea dictumst. Etiam in quam quis tellus vestibulum pharetra. Mauris et velit. Donec tincidunt imperdiet risus. Ut commodo. Pellentesque interdum. Curabitur at lorem in sapien pretium egestas. In sapien augue, porttitor non, dignissim quis, vehicula at, mauris. Curabitur scelerisque tincidunt enim. Proin ac nisl. Mauris blandit. Praesent nisi justo, tincidunt id, luctus quis, vehicula vitae, pede. Mauris sem leo, molestie eu, consectetuer sit amet, fringilla eget, lacus. Cras sapien.</t>
  </si>
  <si>
    <t>In non eros. Aliquam mattis commodo sem. Morbi vitae lorem blandit eros volutpat tincidunt. Aliquam scelerisque ligula in nisi. Etiam bibendum, arcu nec suscipit dignissim, arcu nunc pulvinar risus, at ornare tortor felis in orci. Etiam justo. Praesent nisl dolor, vehicula in, facilisis et, molestie eu, sapien. Morbi neque. In dictum. Vestibulum pretium massa nec urna. Pellentesque sagittis. Fusce nec turpis eget enim venenatis gravida. Aliquam vitae quam at tellus vestibulum congue.</t>
  </si>
  <si>
    <t>Multiplication Chart</t>
  </si>
  <si>
    <t>For Short Chains:</t>
  </si>
  <si>
    <t>For Long Chains:</t>
  </si>
  <si>
    <t>Reporting Teacher</t>
  </si>
  <si>
    <t>Nam tempus, metus sed porttitor facilisis, tellus massa pretium est, et placerat lorem erat quis nibh. Aenean nisi risus, mattis vel, pulvinar vitae, tincidunt et, nunc. Etiam in arcu. Sed scelerisque faucibus diam. Praesent gravida posuere metus. Donec vitae leo. Nulla odio nunc, pharetra a, vestibulum vel, condimentum id, risus. In vestibulum, libero et tristique fringilla, turpis dolor lacinia pede, sit amet volutpat magna odio mollis dolor. Duis condimentum neque ac tellus. Donec tincidunt odio ac arcu. Fusce commodo nulla a nunc. Curabitur lacus. Cras non dui ut urna gravida tristique. In feugiat ipsum ac ante. Vestibulum vel mi in ipsum lacinia pretium. Ut arcu nisl, pretium sed, aliquet viverra, convallis eget, lorem. Vivamus viverra risus in risus.</t>
  </si>
  <si>
    <t>Proin in lacus. Pellentesque sed augue ut urna facilisis bibendum. Curabitur sapien dolor, venenatis sed, accumsan in, gravida sed, quam. Nam magna ipsum, tristique eu, semper non, ultricies nec, velit. Duis volutpat. Curabitur suscipit. Sed dignissim diam non dolor. Duis congue, mauris sed sodales sodales, nisi arcu ullamcorper lorem, sed semper sapien dui nec erat. Mauris nunc odio, hendrerit sed, viverra in, condimentum eget, sapien. Aliquam mi dolor, placerat a, dictum et, interdum vitae, leo. Vivamus vitae risus. Vivamus fringilla justo quis arcu. Curabitur ullamcorper, libero et aliquet condimentum, risus lacus imperdiet massa, eu faucibus diam urna vel purus. Fusce ut nisl. In varius erat lacinia diam.</t>
  </si>
  <si>
    <t>Phasellus commodo augue id eros. Nam consequat ultrices orci. In felis. Quisque purus lectus, lobortis non, cursus nec, suscipit nec, massa. Duis neque. Praesent metus mi, porta id, fringilla eget, dictum ut, leo. Nulla bibendum imperdiet nibh. Maecenas nisl arcu, iaculis eu, auctor eu, varius sed, mi. Vivamus porttitor sollicitudin felis. Proin tempor malesuada massa. Fusce ligula tellus, porttitor quis, porta eu, convallis nec, sapien. Sed tempor consequat tellus. Donec velit neque, faucibus sit amet, posuere sed, vehicula non, purus. Nunc vel nisi. Curabitur sed dolor et erat congue tincidunt. Fusce sem enim, ornare quis, facilisis eu, elementum id, metus. Duis consequat elit ut neque. Vivamus sit amet lacus a est sollicitudin aliquet. Nullam lacinia dapibus erat.</t>
  </si>
  <si>
    <t>School year starts:</t>
  </si>
</sst>
</file>

<file path=xl/styles.xml><?xml version="1.0" encoding="utf-8"?>
<styleSheet xmlns="http://schemas.openxmlformats.org/spreadsheetml/2006/main">
  <numFmts count="4">
    <numFmt numFmtId="164" formatCode="mmm"/>
    <numFmt numFmtId="165" formatCode="[$-409]mmmmm;@"/>
    <numFmt numFmtId="166" formatCode="#\ ?/12"/>
    <numFmt numFmtId="167" formatCode="\ mmmm\ yyyy"/>
  </numFmts>
  <fonts count="26">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9"/>
      <name val="Arial"/>
      <family val="2"/>
    </font>
    <font>
      <sz val="12"/>
      <name val="Tahoma"/>
      <family val="2"/>
    </font>
    <font>
      <sz val="9"/>
      <name val="Arial"/>
      <family val="2"/>
    </font>
    <font>
      <b/>
      <sz val="12"/>
      <name val="Tahoma"/>
      <family val="2"/>
    </font>
    <font>
      <b/>
      <sz val="10"/>
      <name val="Tahoma"/>
      <family val="2"/>
    </font>
    <font>
      <sz val="10"/>
      <name val="Tahoma"/>
      <family val="2"/>
    </font>
    <font>
      <b/>
      <sz val="12"/>
      <name val="Arial"/>
      <family val="2"/>
    </font>
    <font>
      <sz val="11"/>
      <color rgb="FF3F3F76"/>
      <name val="Calibri"/>
      <family val="2"/>
      <scheme val="minor"/>
    </font>
    <font>
      <sz val="10"/>
      <name val="Calibri"/>
      <family val="2"/>
      <scheme val="minor"/>
    </font>
    <font>
      <b/>
      <sz val="11"/>
      <name val="Calibri"/>
      <family val="2"/>
      <scheme val="minor"/>
    </font>
    <font>
      <sz val="11"/>
      <name val="Calibri"/>
      <family val="2"/>
      <scheme val="minor"/>
    </font>
    <font>
      <sz val="11"/>
      <name val="Arial"/>
      <family val="2"/>
    </font>
    <font>
      <sz val="10.5"/>
      <name val="Calibri"/>
      <family val="2"/>
      <scheme val="minor"/>
    </font>
    <font>
      <sz val="10.5"/>
      <name val="Arial"/>
      <family val="2"/>
    </font>
    <font>
      <sz val="9"/>
      <name val="Calibri"/>
      <family val="2"/>
      <scheme val="minor"/>
    </font>
    <font>
      <b/>
      <sz val="9"/>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4"/>
      <name val="Calibri"/>
      <family val="2"/>
    </font>
  </fonts>
  <fills count="6">
    <fill>
      <patternFill patternType="none"/>
    </fill>
    <fill>
      <patternFill patternType="gray125"/>
    </fill>
    <fill>
      <patternFill patternType="solid">
        <fgColor rgb="FFFFCC9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6" tint="0.59999389629810485"/>
        <bgColor indexed="65"/>
      </patternFill>
    </fill>
  </fills>
  <borders count="4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n">
        <color theme="4"/>
      </top>
      <bottom/>
      <diagonal/>
    </border>
    <border>
      <left/>
      <right/>
      <top style="thin">
        <color theme="4"/>
      </top>
      <bottom style="thick">
        <color theme="4" tint="0.499984740745262"/>
      </bottom>
      <diagonal/>
    </border>
  </borders>
  <cellStyleXfs count="10">
    <xf numFmtId="0" fontId="0" fillId="0" borderId="0"/>
    <xf numFmtId="0" fontId="13" fillId="2" borderId="35" applyNumberFormat="0" applyAlignment="0" applyProtection="0"/>
    <xf numFmtId="0" fontId="3" fillId="0" borderId="0"/>
    <xf numFmtId="0" fontId="2" fillId="0" borderId="0"/>
    <xf numFmtId="0" fontId="22" fillId="0" borderId="39" applyNumberFormat="0" applyFill="0" applyAlignment="0" applyProtection="0"/>
    <xf numFmtId="0" fontId="23" fillId="0" borderId="40" applyNumberFormat="0" applyFill="0" applyAlignment="0" applyProtection="0"/>
    <xf numFmtId="0" fontId="24" fillId="0" borderId="0" applyNumberForma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179">
    <xf numFmtId="0" fontId="0" fillId="0" borderId="0" xfId="0"/>
    <xf numFmtId="0" fontId="0" fillId="0" borderId="0" xfId="0" applyBorder="1"/>
    <xf numFmtId="0" fontId="0" fillId="0" borderId="0" xfId="0" applyFill="1"/>
    <xf numFmtId="164" fontId="0" fillId="0" borderId="4" xfId="0" applyNumberFormat="1" applyFill="1" applyBorder="1"/>
    <xf numFmtId="164" fontId="0" fillId="0" borderId="7" xfId="0" applyNumberFormat="1" applyFill="1" applyBorder="1"/>
    <xf numFmtId="164" fontId="0" fillId="0" borderId="9" xfId="0" applyNumberFormat="1" applyFill="1" applyBorder="1"/>
    <xf numFmtId="164" fontId="0" fillId="0" borderId="12" xfId="0" applyNumberFormat="1" applyFill="1" applyBorder="1"/>
    <xf numFmtId="0" fontId="10" fillId="0" borderId="0" xfId="0" applyNumberFormat="1" applyFont="1" applyFill="1" applyAlignment="1">
      <alignment horizontal="center" textRotation="180" wrapText="1"/>
    </xf>
    <xf numFmtId="0" fontId="5" fillId="0" borderId="2" xfId="0" applyNumberFormat="1" applyFont="1" applyFill="1" applyBorder="1" applyAlignment="1">
      <alignment horizontal="center" textRotation="180" wrapText="1"/>
    </xf>
    <xf numFmtId="0" fontId="5" fillId="0" borderId="0" xfId="0" applyNumberFormat="1" applyFont="1" applyFill="1" applyBorder="1" applyAlignment="1">
      <alignment horizontal="center" textRotation="180" wrapText="1"/>
    </xf>
    <xf numFmtId="0" fontId="5" fillId="0" borderId="21" xfId="0" applyNumberFormat="1" applyFont="1" applyFill="1" applyBorder="1" applyAlignment="1">
      <alignment horizontal="center" textRotation="180" wrapText="1"/>
    </xf>
    <xf numFmtId="0" fontId="5" fillId="0" borderId="23" xfId="0" applyNumberFormat="1" applyFont="1" applyFill="1" applyBorder="1" applyAlignment="1">
      <alignment horizontal="center" textRotation="180" wrapText="1"/>
    </xf>
    <xf numFmtId="0" fontId="5" fillId="0" borderId="24" xfId="0" applyNumberFormat="1" applyFont="1" applyFill="1" applyBorder="1" applyAlignment="1">
      <alignment horizontal="center" textRotation="180" wrapText="1"/>
    </xf>
    <xf numFmtId="49" fontId="9" fillId="0" borderId="0" xfId="0" applyNumberFormat="1" applyFont="1" applyFill="1" applyAlignment="1">
      <alignment textRotation="180" wrapText="1"/>
    </xf>
    <xf numFmtId="164" fontId="0" fillId="0" borderId="15" xfId="0" applyNumberFormat="1" applyFill="1" applyBorder="1"/>
    <xf numFmtId="0" fontId="0" fillId="0" borderId="0" xfId="0" applyBorder="1" applyAlignment="1"/>
    <xf numFmtId="0" fontId="0" fillId="0" borderId="0" xfId="0" applyBorder="1" applyAlignment="1">
      <alignment wrapText="1"/>
    </xf>
    <xf numFmtId="165" fontId="6" fillId="0" borderId="0" xfId="0" applyNumberFormat="1" applyFont="1" applyFill="1" applyBorder="1" applyAlignment="1">
      <alignment wrapText="1"/>
    </xf>
    <xf numFmtId="165" fontId="6" fillId="0" borderId="0" xfId="0" quotePrefix="1" applyNumberFormat="1" applyFont="1" applyFill="1" applyBorder="1" applyAlignment="1">
      <alignment wrapText="1"/>
    </xf>
    <xf numFmtId="0" fontId="7" fillId="0" borderId="14" xfId="0" applyFont="1" applyBorder="1"/>
    <xf numFmtId="49" fontId="9" fillId="0" borderId="2" xfId="0" applyNumberFormat="1" applyFont="1" applyFill="1" applyBorder="1" applyAlignment="1">
      <alignment textRotation="180" wrapText="1"/>
    </xf>
    <xf numFmtId="0" fontId="7" fillId="0" borderId="9" xfId="0" applyFont="1" applyBorder="1"/>
    <xf numFmtId="49" fontId="9" fillId="0" borderId="16" xfId="0" applyNumberFormat="1" applyFont="1" applyFill="1" applyBorder="1" applyAlignment="1">
      <alignment textRotation="180" wrapText="1"/>
    </xf>
    <xf numFmtId="0" fontId="0" fillId="0" borderId="4"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3" fillId="0" borderId="9" xfId="0" applyNumberFormat="1" applyFont="1" applyFill="1" applyBorder="1" applyAlignment="1">
      <alignment horizontal="center" vertical="center"/>
    </xf>
    <xf numFmtId="0" fontId="0" fillId="0" borderId="11" xfId="0" applyNumberFormat="1" applyFill="1" applyBorder="1" applyAlignment="1">
      <alignment horizontal="center" vertical="center"/>
    </xf>
    <xf numFmtId="0" fontId="0" fillId="0" borderId="7" xfId="0" applyNumberFormat="1" applyFill="1" applyBorder="1" applyAlignment="1">
      <alignment horizontal="center" vertical="center"/>
    </xf>
    <xf numFmtId="0" fontId="0" fillId="0" borderId="28"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3" fillId="0" borderId="10" xfId="0" quotePrefix="1" applyNumberFormat="1" applyFont="1" applyFill="1" applyBorder="1" applyAlignment="1">
      <alignment horizontal="center" vertical="center"/>
    </xf>
    <xf numFmtId="0" fontId="0" fillId="0" borderId="14" xfId="0" applyNumberFormat="1" applyFill="1" applyBorder="1" applyAlignment="1">
      <alignment horizontal="center" vertical="center"/>
    </xf>
    <xf numFmtId="0" fontId="0" fillId="0" borderId="10" xfId="0" quotePrefix="1" applyNumberFormat="1" applyFill="1" applyBorder="1" applyAlignment="1">
      <alignment horizontal="center" vertical="center"/>
    </xf>
    <xf numFmtId="0" fontId="3" fillId="0" borderId="10" xfId="0" applyNumberFormat="1" applyFont="1" applyFill="1" applyBorder="1" applyAlignment="1">
      <alignment horizontal="center" vertical="center"/>
    </xf>
    <xf numFmtId="0" fontId="0" fillId="0" borderId="10" xfId="0" applyNumberFormat="1" applyFill="1" applyBorder="1" applyAlignment="1">
      <alignment horizontal="center" vertical="center" textRotation="255"/>
    </xf>
    <xf numFmtId="0" fontId="8" fillId="0" borderId="10" xfId="0" quotePrefix="1" applyNumberFormat="1" applyFont="1" applyFill="1" applyBorder="1" applyAlignment="1">
      <alignment horizontal="center" vertical="center"/>
    </xf>
    <xf numFmtId="0" fontId="10" fillId="0" borderId="10" xfId="0" applyNumberFormat="1" applyFont="1" applyFill="1" applyBorder="1" applyAlignment="1">
      <alignment horizontal="center" vertical="center" textRotation="180" wrapText="1"/>
    </xf>
    <xf numFmtId="0" fontId="4" fillId="0" borderId="10" xfId="0" quotePrefix="1" applyNumberFormat="1" applyFont="1" applyFill="1" applyBorder="1" applyAlignment="1">
      <alignment horizontal="center" vertical="center"/>
    </xf>
    <xf numFmtId="0" fontId="0" fillId="0" borderId="25"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0" borderId="15" xfId="0" applyNumberFormat="1" applyFill="1" applyBorder="1" applyAlignment="1">
      <alignment horizontal="center" vertical="center"/>
    </xf>
    <xf numFmtId="49" fontId="10" fillId="0" borderId="20" xfId="0" quotePrefix="1" applyNumberFormat="1" applyFont="1" applyFill="1" applyBorder="1" applyAlignment="1">
      <alignment textRotation="180" wrapText="1"/>
    </xf>
    <xf numFmtId="49" fontId="10" fillId="0" borderId="23" xfId="0" quotePrefix="1" applyNumberFormat="1" applyFont="1" applyFill="1" applyBorder="1" applyAlignment="1">
      <alignment textRotation="180" wrapText="1"/>
    </xf>
    <xf numFmtId="49" fontId="10" fillId="0" borderId="29" xfId="0" applyNumberFormat="1" applyFont="1" applyFill="1" applyBorder="1" applyAlignment="1">
      <alignment textRotation="180" wrapText="1"/>
    </xf>
    <xf numFmtId="49" fontId="10" fillId="0" borderId="23" xfId="0" applyNumberFormat="1" applyFont="1" applyFill="1" applyBorder="1" applyAlignment="1">
      <alignment textRotation="180" wrapText="1"/>
    </xf>
    <xf numFmtId="49" fontId="10" fillId="0" borderId="22" xfId="0" applyNumberFormat="1" applyFont="1" applyFill="1" applyBorder="1" applyAlignment="1">
      <alignment textRotation="180" wrapText="1"/>
    </xf>
    <xf numFmtId="49" fontId="10" fillId="0" borderId="24" xfId="0" applyNumberFormat="1" applyFont="1" applyFill="1" applyBorder="1" applyAlignment="1">
      <alignment textRotation="180" wrapText="1"/>
    </xf>
    <xf numFmtId="49" fontId="10" fillId="0" borderId="31" xfId="0" applyNumberFormat="1" applyFont="1" applyFill="1" applyBorder="1" applyAlignment="1">
      <alignment textRotation="180" wrapText="1"/>
    </xf>
    <xf numFmtId="49" fontId="10" fillId="0" borderId="21" xfId="0" applyNumberFormat="1" applyFont="1" applyFill="1" applyBorder="1" applyAlignment="1">
      <alignment textRotation="180" wrapText="1"/>
    </xf>
    <xf numFmtId="49" fontId="10" fillId="0" borderId="29" xfId="0" quotePrefix="1" applyNumberFormat="1" applyFont="1" applyFill="1" applyBorder="1" applyAlignment="1">
      <alignment textRotation="180" wrapText="1"/>
    </xf>
    <xf numFmtId="49" fontId="10" fillId="0" borderId="32" xfId="0" applyNumberFormat="1" applyFont="1" applyFill="1" applyBorder="1" applyAlignment="1">
      <alignment textRotation="180" wrapText="1"/>
    </xf>
    <xf numFmtId="49" fontId="10" fillId="0" borderId="17" xfId="0" quotePrefix="1" applyNumberFormat="1" applyFont="1" applyFill="1" applyBorder="1" applyAlignment="1">
      <alignment textRotation="180" wrapText="1"/>
    </xf>
    <xf numFmtId="49" fontId="10" fillId="0" borderId="16" xfId="0" quotePrefix="1" applyNumberFormat="1" applyFont="1" applyFill="1" applyBorder="1" applyAlignment="1">
      <alignment textRotation="180" wrapText="1"/>
    </xf>
    <xf numFmtId="49" fontId="10" fillId="0" borderId="5" xfId="0" applyNumberFormat="1" applyFont="1" applyFill="1" applyBorder="1" applyAlignment="1">
      <alignment textRotation="180" wrapText="1"/>
    </xf>
    <xf numFmtId="49" fontId="10" fillId="0" borderId="16" xfId="0" applyNumberFormat="1" applyFont="1" applyFill="1" applyBorder="1" applyAlignment="1">
      <alignment textRotation="180" wrapText="1"/>
    </xf>
    <xf numFmtId="49" fontId="10" fillId="0" borderId="18" xfId="0" applyNumberFormat="1" applyFont="1" applyFill="1" applyBorder="1" applyAlignment="1">
      <alignment textRotation="180" wrapText="1"/>
    </xf>
    <xf numFmtId="49" fontId="10" fillId="0" borderId="3" xfId="0" applyNumberFormat="1" applyFont="1" applyFill="1" applyBorder="1" applyAlignment="1">
      <alignment textRotation="180" wrapText="1"/>
    </xf>
    <xf numFmtId="49" fontId="10" fillId="0" borderId="6" xfId="0" applyNumberFormat="1" applyFont="1" applyFill="1" applyBorder="1" applyAlignment="1">
      <alignment textRotation="180" wrapText="1"/>
    </xf>
    <xf numFmtId="49" fontId="10" fillId="0" borderId="19" xfId="0" applyNumberFormat="1" applyFont="1" applyFill="1" applyBorder="1" applyAlignment="1">
      <alignment textRotation="180" wrapText="1"/>
    </xf>
    <xf numFmtId="49" fontId="10" fillId="0" borderId="5" xfId="0" quotePrefix="1" applyNumberFormat="1" applyFont="1" applyFill="1" applyBorder="1" applyAlignment="1">
      <alignment textRotation="180" wrapText="1"/>
    </xf>
    <xf numFmtId="49" fontId="10" fillId="0" borderId="30" xfId="0" applyNumberFormat="1" applyFont="1" applyFill="1" applyBorder="1" applyAlignment="1">
      <alignment textRotation="180" wrapText="1"/>
    </xf>
    <xf numFmtId="0" fontId="9" fillId="0" borderId="3" xfId="0" applyFont="1" applyBorder="1" applyAlignment="1">
      <alignment wrapText="1"/>
    </xf>
    <xf numFmtId="0" fontId="9" fillId="0" borderId="5" xfId="0" applyFont="1" applyBorder="1" applyAlignment="1">
      <alignment wrapText="1"/>
    </xf>
    <xf numFmtId="0" fontId="10" fillId="0" borderId="5" xfId="0" applyNumberFormat="1" applyFont="1" applyFill="1" applyBorder="1" applyAlignment="1">
      <alignment horizontal="center" textRotation="180" wrapText="1"/>
    </xf>
    <xf numFmtId="0" fontId="10" fillId="0" borderId="16" xfId="0" quotePrefix="1" applyNumberFormat="1" applyFont="1" applyFill="1" applyBorder="1" applyAlignment="1">
      <alignment horizontal="center" textRotation="180" wrapText="1"/>
    </xf>
    <xf numFmtId="0" fontId="10" fillId="0" borderId="16" xfId="0" applyNumberFormat="1" applyFont="1" applyFill="1" applyBorder="1" applyAlignment="1">
      <alignment horizontal="center" textRotation="180" wrapText="1"/>
    </xf>
    <xf numFmtId="0" fontId="10" fillId="0" borderId="3" xfId="0" applyNumberFormat="1" applyFont="1" applyFill="1" applyBorder="1" applyAlignment="1">
      <alignment horizontal="center" textRotation="180" wrapText="1"/>
    </xf>
    <xf numFmtId="0" fontId="10" fillId="0" borderId="33" xfId="0" applyNumberFormat="1" applyFont="1" applyFill="1" applyBorder="1" applyAlignment="1">
      <alignment horizontal="center" textRotation="180" wrapText="1"/>
    </xf>
    <xf numFmtId="0" fontId="10" fillId="0" borderId="2" xfId="0" applyNumberFormat="1" applyFont="1" applyFill="1" applyBorder="1" applyAlignment="1">
      <alignment horizontal="center" textRotation="180" wrapText="1"/>
    </xf>
    <xf numFmtId="0" fontId="10" fillId="0" borderId="2" xfId="0" quotePrefix="1" applyNumberFormat="1" applyFont="1" applyFill="1" applyBorder="1" applyAlignment="1">
      <alignment horizontal="center" textRotation="180" wrapText="1"/>
    </xf>
    <xf numFmtId="0" fontId="10" fillId="0" borderId="21" xfId="0" applyNumberFormat="1" applyFont="1" applyFill="1" applyBorder="1" applyAlignment="1">
      <alignment horizontal="center" textRotation="180" wrapText="1"/>
    </xf>
    <xf numFmtId="0" fontId="10" fillId="0" borderId="0" xfId="0" applyNumberFormat="1" applyFont="1" applyFill="1" applyBorder="1" applyAlignment="1">
      <alignment horizontal="center" textRotation="180" wrapText="1"/>
    </xf>
    <xf numFmtId="0" fontId="5" fillId="0" borderId="1" xfId="0" applyNumberFormat="1" applyFont="1" applyFill="1" applyBorder="1" applyAlignment="1">
      <alignment horizontal="center" textRotation="180" wrapText="1"/>
    </xf>
    <xf numFmtId="0" fontId="10" fillId="0" borderId="22" xfId="0" quotePrefix="1" applyNumberFormat="1" applyFont="1" applyFill="1" applyBorder="1" applyAlignment="1">
      <alignment horizontal="center" textRotation="180" wrapText="1"/>
    </xf>
    <xf numFmtId="0" fontId="10" fillId="0" borderId="22" xfId="0" applyNumberFormat="1" applyFont="1" applyFill="1" applyBorder="1" applyAlignment="1">
      <alignment horizontal="center" textRotation="180" wrapText="1"/>
    </xf>
    <xf numFmtId="16" fontId="10" fillId="0" borderId="21" xfId="0" quotePrefix="1" applyNumberFormat="1" applyFont="1" applyFill="1" applyBorder="1" applyAlignment="1">
      <alignment horizontal="center" textRotation="180" wrapText="1"/>
    </xf>
    <xf numFmtId="0" fontId="10" fillId="0" borderId="21" xfId="0" quotePrefix="1" applyNumberFormat="1" applyFont="1" applyFill="1" applyBorder="1" applyAlignment="1">
      <alignment horizontal="center" textRotation="180" wrapText="1"/>
    </xf>
    <xf numFmtId="0" fontId="10" fillId="0" borderId="20" xfId="0" applyNumberFormat="1" applyFont="1" applyFill="1" applyBorder="1" applyAlignment="1">
      <alignment horizontal="center" textRotation="180" wrapText="1"/>
    </xf>
    <xf numFmtId="0" fontId="10" fillId="0" borderId="24" xfId="0" applyNumberFormat="1" applyFont="1" applyFill="1" applyBorder="1" applyAlignment="1">
      <alignment horizontal="center" textRotation="180" wrapText="1"/>
    </xf>
    <xf numFmtId="0" fontId="10" fillId="0" borderId="18" xfId="0" quotePrefix="1" applyNumberFormat="1" applyFont="1" applyFill="1" applyBorder="1" applyAlignment="1">
      <alignment horizontal="center" textRotation="180" wrapText="1"/>
    </xf>
    <xf numFmtId="0" fontId="10" fillId="0" borderId="18" xfId="0" applyNumberFormat="1" applyFont="1" applyFill="1" applyBorder="1" applyAlignment="1">
      <alignment horizontal="center" textRotation="180" wrapText="1"/>
    </xf>
    <xf numFmtId="16" fontId="10" fillId="0" borderId="19" xfId="0" quotePrefix="1" applyNumberFormat="1" applyFont="1" applyFill="1" applyBorder="1" applyAlignment="1">
      <alignment horizontal="center" textRotation="180" wrapText="1"/>
    </xf>
    <xf numFmtId="0" fontId="10" fillId="0" borderId="19" xfId="0" quotePrefix="1" applyNumberFormat="1" applyFont="1" applyFill="1" applyBorder="1" applyAlignment="1">
      <alignment horizontal="center" textRotation="180" wrapText="1"/>
    </xf>
    <xf numFmtId="0" fontId="10" fillId="0" borderId="19" xfId="0" applyNumberFormat="1" applyFont="1" applyFill="1" applyBorder="1" applyAlignment="1">
      <alignment horizontal="center" textRotation="180" wrapText="1"/>
    </xf>
    <xf numFmtId="0" fontId="10" fillId="0" borderId="17" xfId="0" applyNumberFormat="1" applyFont="1" applyFill="1" applyBorder="1" applyAlignment="1">
      <alignment horizontal="center" textRotation="180" wrapText="1"/>
    </xf>
    <xf numFmtId="0" fontId="9" fillId="0" borderId="0" xfId="0" applyFont="1" applyAlignment="1">
      <alignment wrapText="1"/>
    </xf>
    <xf numFmtId="0" fontId="9" fillId="0" borderId="30" xfId="0" applyFont="1" applyBorder="1" applyAlignment="1">
      <alignment wrapText="1"/>
    </xf>
    <xf numFmtId="0" fontId="12" fillId="0" borderId="0" xfId="0" applyFont="1" applyAlignment="1">
      <alignment wrapText="1"/>
    </xf>
    <xf numFmtId="0" fontId="9" fillId="0" borderId="0" xfId="0" applyFont="1" applyBorder="1"/>
    <xf numFmtId="0" fontId="9" fillId="0" borderId="8" xfId="0" applyFont="1" applyBorder="1" applyAlignment="1">
      <alignment wrapText="1"/>
    </xf>
    <xf numFmtId="0" fontId="12" fillId="0" borderId="3" xfId="0" applyFont="1" applyBorder="1"/>
    <xf numFmtId="0" fontId="12" fillId="0" borderId="3" xfId="0" applyFont="1" applyBorder="1" applyAlignment="1"/>
    <xf numFmtId="0" fontId="12" fillId="0" borderId="8" xfId="0" applyFont="1" applyBorder="1" applyAlignment="1">
      <alignment wrapText="1"/>
    </xf>
    <xf numFmtId="0" fontId="12" fillId="0" borderId="0" xfId="0" applyFont="1" applyBorder="1"/>
    <xf numFmtId="14" fontId="0" fillId="0" borderId="0" xfId="0" applyNumberFormat="1"/>
    <xf numFmtId="166" fontId="0" fillId="0" borderId="0" xfId="0" applyNumberFormat="1"/>
    <xf numFmtId="14" fontId="7" fillId="0" borderId="9" xfId="0" applyNumberFormat="1" applyFont="1" applyBorder="1"/>
    <xf numFmtId="0" fontId="7" fillId="0" borderId="34" xfId="0" applyFont="1" applyBorder="1"/>
    <xf numFmtId="0" fontId="9" fillId="0" borderId="3" xfId="0" applyFont="1" applyBorder="1" applyAlignment="1">
      <alignment wrapText="1"/>
    </xf>
    <xf numFmtId="0" fontId="14" fillId="0" borderId="0" xfId="2" applyFont="1"/>
    <xf numFmtId="0" fontId="15" fillId="0" borderId="0" xfId="2" applyFont="1" applyAlignment="1">
      <alignment shrinkToFit="1"/>
    </xf>
    <xf numFmtId="0" fontId="15" fillId="0" borderId="0" xfId="2" applyFont="1" applyAlignment="1"/>
    <xf numFmtId="0" fontId="15" fillId="0" borderId="0" xfId="2" applyFont="1"/>
    <xf numFmtId="0" fontId="14" fillId="0" borderId="0" xfId="2" applyFont="1" applyAlignment="1"/>
    <xf numFmtId="0" fontId="16" fillId="0" borderId="0" xfId="2" applyFont="1" applyBorder="1" applyAlignment="1"/>
    <xf numFmtId="0" fontId="17" fillId="0" borderId="0" xfId="2" applyFont="1" applyAlignment="1"/>
    <xf numFmtId="0" fontId="16" fillId="0" borderId="0" xfId="2" applyFont="1" applyBorder="1"/>
    <xf numFmtId="0" fontId="16" fillId="0" borderId="0" xfId="2" applyFont="1"/>
    <xf numFmtId="0" fontId="14" fillId="0" borderId="0" xfId="2" applyFont="1" applyBorder="1" applyAlignment="1"/>
    <xf numFmtId="0" fontId="14" fillId="0" borderId="0" xfId="2" applyFont="1" applyBorder="1"/>
    <xf numFmtId="0" fontId="16" fillId="0" borderId="0" xfId="2" applyFont="1" applyAlignment="1"/>
    <xf numFmtId="0" fontId="16" fillId="0" borderId="0" xfId="2" applyNumberFormat="1" applyFont="1" applyBorder="1"/>
    <xf numFmtId="0" fontId="3" fillId="0" borderId="0" xfId="0" applyFont="1"/>
    <xf numFmtId="0" fontId="13" fillId="2" borderId="35" xfId="1"/>
    <xf numFmtId="0" fontId="0" fillId="0" borderId="0" xfId="0" applyNumberFormat="1"/>
    <xf numFmtId="0" fontId="5" fillId="0" borderId="0" xfId="0" applyFont="1"/>
    <xf numFmtId="0" fontId="20" fillId="0" borderId="0" xfId="2" applyFont="1" applyAlignment="1">
      <alignment horizontal="center"/>
    </xf>
    <xf numFmtId="0" fontId="20" fillId="0" borderId="0" xfId="2" applyFont="1" applyBorder="1" applyAlignment="1">
      <alignment horizontal="center"/>
    </xf>
    <xf numFmtId="0" fontId="20" fillId="0" borderId="15" xfId="2" applyFont="1" applyBorder="1" applyAlignment="1">
      <alignment horizontal="center"/>
    </xf>
    <xf numFmtId="0" fontId="20" fillId="0" borderId="13" xfId="2" applyFont="1" applyBorder="1" applyAlignment="1">
      <alignment horizontal="center"/>
    </xf>
    <xf numFmtId="0" fontId="20" fillId="0" borderId="7" xfId="2" applyFont="1" applyBorder="1" applyAlignment="1">
      <alignment horizontal="center"/>
    </xf>
    <xf numFmtId="0" fontId="21" fillId="0" borderId="7" xfId="2" applyFont="1" applyBorder="1" applyAlignment="1">
      <alignment horizontal="center"/>
    </xf>
    <xf numFmtId="0" fontId="21" fillId="0" borderId="0" xfId="2" applyFont="1" applyAlignment="1">
      <alignment horizontal="center"/>
    </xf>
    <xf numFmtId="0" fontId="3" fillId="0" borderId="0" xfId="0" quotePrefix="1" applyFont="1"/>
    <xf numFmtId="0" fontId="12" fillId="0" borderId="0" xfId="0" applyFont="1"/>
    <xf numFmtId="49" fontId="20" fillId="0" borderId="13" xfId="2" applyNumberFormat="1" applyFont="1" applyBorder="1" applyAlignment="1">
      <alignment horizontal="center"/>
    </xf>
    <xf numFmtId="0" fontId="9" fillId="0" borderId="36" xfId="0" applyFont="1" applyBorder="1" applyAlignment="1">
      <alignment wrapText="1"/>
    </xf>
    <xf numFmtId="0" fontId="10" fillId="0" borderId="8" xfId="0" applyNumberFormat="1" applyFont="1" applyFill="1" applyBorder="1" applyAlignment="1">
      <alignment horizontal="center" textRotation="180" wrapText="1"/>
    </xf>
    <xf numFmtId="0" fontId="10" fillId="0" borderId="6" xfId="0" applyNumberFormat="1" applyFont="1" applyFill="1" applyBorder="1" applyAlignment="1">
      <alignment horizontal="center" textRotation="180" wrapText="1"/>
    </xf>
    <xf numFmtId="0" fontId="11" fillId="0" borderId="34" xfId="0" applyFont="1" applyBorder="1" applyAlignment="1">
      <alignment horizontal="center" vertical="center"/>
    </xf>
    <xf numFmtId="0" fontId="7" fillId="0" borderId="38" xfId="0" applyFont="1" applyBorder="1"/>
    <xf numFmtId="0" fontId="2" fillId="0" borderId="0" xfId="3"/>
    <xf numFmtId="0" fontId="0" fillId="0" borderId="0" xfId="0" applyAlignment="1">
      <alignment vertical="top"/>
    </xf>
    <xf numFmtId="0" fontId="0" fillId="0" borderId="0" xfId="0" applyAlignment="1">
      <alignment vertical="top" wrapText="1"/>
    </xf>
    <xf numFmtId="0" fontId="3" fillId="0" borderId="0" xfId="0" applyFont="1" applyAlignment="1">
      <alignment vertical="top" wrapText="1"/>
    </xf>
    <xf numFmtId="14" fontId="13" fillId="2" borderId="35" xfId="1" applyNumberFormat="1" applyAlignment="1">
      <alignment horizontal="left"/>
    </xf>
    <xf numFmtId="0" fontId="23" fillId="0" borderId="40" xfId="5"/>
    <xf numFmtId="0" fontId="24" fillId="0" borderId="0" xfId="6" applyBorder="1" applyAlignment="1"/>
    <xf numFmtId="0" fontId="3" fillId="0" borderId="0" xfId="0" applyFont="1" applyAlignment="1">
      <alignment wrapText="1"/>
    </xf>
    <xf numFmtId="0" fontId="21" fillId="0" borderId="0" xfId="2" applyFont="1" applyBorder="1" applyAlignment="1">
      <alignment horizontal="center"/>
    </xf>
    <xf numFmtId="0" fontId="23" fillId="0" borderId="42" xfId="5" applyBorder="1"/>
    <xf numFmtId="0" fontId="14" fillId="0" borderId="41" xfId="2" applyFont="1" applyBorder="1"/>
    <xf numFmtId="0" fontId="20" fillId="0" borderId="41" xfId="2" applyFont="1" applyBorder="1" applyAlignment="1">
      <alignment horizontal="center"/>
    </xf>
    <xf numFmtId="0" fontId="14" fillId="0" borderId="41" xfId="2" applyFont="1" applyBorder="1" applyAlignment="1"/>
    <xf numFmtId="0" fontId="23" fillId="0" borderId="42" xfId="5" applyBorder="1" applyAlignment="1"/>
    <xf numFmtId="0" fontId="3" fillId="0" borderId="41" xfId="2" applyBorder="1" applyAlignment="1"/>
    <xf numFmtId="0" fontId="16" fillId="0" borderId="41" xfId="2" applyFont="1" applyBorder="1"/>
    <xf numFmtId="0" fontId="16" fillId="0" borderId="41" xfId="2" applyFont="1" applyFill="1" applyBorder="1" applyAlignment="1"/>
    <xf numFmtId="0" fontId="16" fillId="0" borderId="41" xfId="2" applyFont="1" applyBorder="1" applyAlignment="1"/>
    <xf numFmtId="0" fontId="16" fillId="0" borderId="41" xfId="2" applyNumberFormat="1" applyFont="1" applyBorder="1"/>
    <xf numFmtId="0" fontId="9" fillId="0" borderId="3" xfId="0" applyFont="1" applyBorder="1" applyAlignment="1">
      <alignment wrapText="1"/>
    </xf>
    <xf numFmtId="0" fontId="9" fillId="0" borderId="5" xfId="0" applyFont="1" applyBorder="1" applyAlignment="1">
      <alignment wrapText="1"/>
    </xf>
    <xf numFmtId="0" fontId="9" fillId="0" borderId="8" xfId="0" applyFont="1" applyBorder="1" applyAlignment="1">
      <alignment wrapText="1"/>
    </xf>
    <xf numFmtId="0" fontId="9" fillId="0" borderId="8" xfId="0" quotePrefix="1" applyNumberFormat="1" applyFont="1" applyBorder="1" applyAlignment="1">
      <alignment horizontal="left" wrapText="1"/>
    </xf>
    <xf numFmtId="0" fontId="9" fillId="0" borderId="36" xfId="0" applyFont="1" applyBorder="1" applyAlignment="1">
      <alignment wrapText="1"/>
    </xf>
    <xf numFmtId="0" fontId="0" fillId="0" borderId="37" xfId="0" applyBorder="1" applyAlignment="1">
      <alignment wrapText="1"/>
    </xf>
    <xf numFmtId="0" fontId="16" fillId="0" borderId="0" xfId="2" applyFont="1" applyBorder="1" applyAlignment="1"/>
    <xf numFmtId="0" fontId="3" fillId="0" borderId="0" xfId="2" applyAlignment="1"/>
    <xf numFmtId="0" fontId="24" fillId="0" borderId="0" xfId="6" applyBorder="1" applyAlignment="1"/>
    <xf numFmtId="0" fontId="24" fillId="0" borderId="0" xfId="6"/>
    <xf numFmtId="0" fontId="17" fillId="0" borderId="0" xfId="2" applyFont="1" applyAlignment="1"/>
    <xf numFmtId="0" fontId="1" fillId="4" borderId="0" xfId="8" applyAlignment="1">
      <alignment horizontal="center"/>
    </xf>
    <xf numFmtId="0" fontId="1" fillId="4" borderId="0" xfId="8" applyAlignment="1"/>
    <xf numFmtId="0" fontId="22" fillId="0" borderId="39" xfId="4" applyAlignment="1">
      <alignment horizontal="center"/>
    </xf>
    <xf numFmtId="49" fontId="1" fillId="5" borderId="7" xfId="9" applyNumberFormat="1" applyBorder="1" applyAlignment="1"/>
    <xf numFmtId="0" fontId="1" fillId="5" borderId="7" xfId="9" applyBorder="1" applyAlignment="1"/>
    <xf numFmtId="167" fontId="1" fillId="5" borderId="7" xfId="9" applyNumberFormat="1" applyBorder="1" applyAlignment="1">
      <alignment horizontal="left"/>
    </xf>
    <xf numFmtId="0" fontId="16" fillId="0" borderId="0" xfId="2" applyFont="1" applyAlignment="1"/>
    <xf numFmtId="49" fontId="16" fillId="0" borderId="0" xfId="2" applyNumberFormat="1" applyFont="1" applyBorder="1" applyAlignment="1"/>
    <xf numFmtId="0" fontId="24" fillId="0" borderId="0" xfId="6" applyAlignment="1"/>
    <xf numFmtId="0" fontId="18" fillId="0" borderId="0" xfId="2" applyFont="1" applyBorder="1" applyAlignment="1"/>
    <xf numFmtId="0" fontId="19" fillId="0" borderId="0" xfId="2" applyFont="1" applyBorder="1" applyAlignment="1"/>
    <xf numFmtId="0" fontId="17" fillId="0" borderId="0" xfId="2" applyFont="1" applyBorder="1" applyAlignment="1"/>
    <xf numFmtId="0" fontId="16" fillId="0" borderId="0" xfId="2" applyFont="1" applyFill="1" applyBorder="1" applyAlignment="1"/>
    <xf numFmtId="0" fontId="16" fillId="0" borderId="0" xfId="2" applyNumberFormat="1" applyFont="1" applyBorder="1" applyAlignment="1"/>
    <xf numFmtId="0" fontId="1" fillId="3" borderId="0" xfId="7" applyBorder="1" applyAlignment="1">
      <alignment vertical="top" wrapText="1"/>
    </xf>
    <xf numFmtId="0" fontId="0" fillId="0" borderId="0" xfId="0"/>
  </cellXfs>
  <cellStyles count="10">
    <cellStyle name="20% - Accent1" xfId="7" builtinId="30"/>
    <cellStyle name="40% - Accent1" xfId="8" builtinId="31"/>
    <cellStyle name="40% - Accent3" xfId="9" builtinId="39"/>
    <cellStyle name="Heading 1" xfId="4" builtinId="16"/>
    <cellStyle name="Heading 2" xfId="5" builtinId="17"/>
    <cellStyle name="Heading 4" xfId="6" builtinId="19"/>
    <cellStyle name="Input" xfId="1" builtinId="20"/>
    <cellStyle name="Normal" xfId="0" builtinId="0"/>
    <cellStyle name="Normal 2" xfId="2"/>
    <cellStyle name="Normal 3" xfId="3"/>
  </cellStyles>
  <dxfs count="10">
    <dxf>
      <alignment horizontal="general" vertical="top" textRotation="0" wrapText="1" indent="0" relativeIndent="255" justifyLastLine="0" shrinkToFit="0" mergeCell="0" readingOrder="0"/>
    </dxf>
    <dxf>
      <alignment horizontal="general" vertical="top" textRotation="0" wrapText="0" indent="0" relativeIndent="0" justifyLastLine="0" shrinkToFit="0" mergeCell="0" readingOrder="0"/>
    </dxf>
    <dxf>
      <alignment horizontal="general" vertical="top" textRotation="0" wrapText="0" indent="0" relativeIndent="255" justifyLastLine="0" shrinkToFit="0" mergeCell="0" readingOrder="0"/>
    </dxf>
    <dxf>
      <font>
        <b val="0"/>
        <i val="0"/>
        <strike val="0"/>
        <condense val="0"/>
        <extend val="0"/>
        <outline val="0"/>
        <shadow val="0"/>
        <u val="none"/>
        <vertAlign val="baseline"/>
        <sz val="10"/>
        <color auto="1"/>
        <name val="Arial"/>
        <scheme val="none"/>
      </font>
      <alignment horizontal="general" vertical="bottom" textRotation="0" wrapText="1" indent="0" relativeIndent="255" justifyLastLine="0" shrinkToFit="0" mergeCell="0" readingOrder="0"/>
    </dxf>
    <dxf>
      <numFmt numFmtId="0" formatCode="General"/>
    </dxf>
    <dxf>
      <numFmt numFmtId="166" formatCode="#\ ?/12"/>
    </dxf>
    <dxf>
      <numFmt numFmtId="19" formatCode="m/d/yyyy"/>
    </dxf>
    <dxf>
      <numFmt numFmtId="0" formatCode="General"/>
    </dxf>
    <dxf>
      <font>
        <b/>
        <i val="0"/>
      </font>
      <fill>
        <patternFill patternType="none">
          <bgColor auto="1"/>
        </patternFill>
      </fill>
    </dxf>
    <dxf>
      <font>
        <b/>
        <i val="0"/>
      </font>
    </dxf>
  </dxfs>
  <tableStyles count="0" defaultTableStyle="TableStyleMedium9" defaultPivotStyle="PivotStyleLight16"/>
  <colors>
    <mruColors>
      <color rgb="FFF6FCF7"/>
      <color rgb="FFE4F4E8"/>
      <color rgb="FFFFFBE5"/>
      <color rgb="FFFFE565"/>
      <color rgb="FFD7F3F9"/>
      <color rgb="FFA7E5F3"/>
      <color rgb="FF77D7ED"/>
      <color rgb="FFF8B56C"/>
      <color rgb="FFFFFBFB"/>
      <color rgb="FFFFFFFF"/>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Students_Table" displayName="Students_Table" ref="A3:F18" totalsRowShown="0">
  <autoFilter ref="A3:F18">
    <filterColumn colId="0"/>
    <filterColumn colId="2"/>
  </autoFilter>
  <sortState ref="A5:F19">
    <sortCondition ref="B1:B16"/>
  </sortState>
  <tableColumns count="6">
    <tableColumn id="7" name="Name" dataDxfId="7">
      <calculatedColumnFormula>Students_Table[[#This Row],[First Name]]&amp;" "&amp;Students_Table[[#This Row],[Last Name]]</calculatedColumnFormula>
    </tableColumn>
    <tableColumn id="1" name="First Name"/>
    <tableColumn id="5" name="Last Name"/>
    <tableColumn id="2" name="DOB" dataDxfId="6"/>
    <tableColumn id="3" name="Age" dataDxfId="5">
      <calculatedColumnFormula>(TODAY()-[DOB])/365</calculatedColumnFormula>
    </tableColumn>
    <tableColumn id="4" name="IsKinderGardener" dataDxfId="4">
      <calculatedColumnFormula>((DATEVALUE("9/1/"&amp;Students_SchoolYearStarts)-[DOB])/365&gt;=5)</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2" name="ReportComments_Table" displayName="ReportComments_Table" ref="D4:F19" totalsRowShown="0" headerRowDxfId="3">
  <autoFilter ref="D4:F19">
    <filterColumn colId="1"/>
  </autoFilter>
  <tableColumns count="3">
    <tableColumn id="1" name="Name" dataDxfId="2"/>
    <tableColumn id="3" name="Reporting Teacher" dataDxfId="1"/>
    <tableColumn id="2" name="Comment"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5">
    <tabColor rgb="FFFFC000"/>
  </sheetPr>
  <dimension ref="A1:AC33"/>
  <sheetViews>
    <sheetView view="pageBreakPreview" zoomScaleNormal="100" zoomScaleSheetLayoutView="100" workbookViewId="0">
      <pane xSplit="1" ySplit="2" topLeftCell="B3" activePane="bottomRight" state="frozen"/>
      <selection pane="topRight"/>
      <selection pane="bottomLeft"/>
      <selection pane="bottomRight"/>
    </sheetView>
  </sheetViews>
  <sheetFormatPr defaultRowHeight="20.100000000000001" customHeight="1"/>
  <cols>
    <col min="1" max="1" width="20.7109375" customWidth="1"/>
    <col min="2" max="2" width="8.7109375" hidden="1" customWidth="1"/>
    <col min="3" max="9" width="4" customWidth="1"/>
    <col min="10" max="29" width="4.28515625" style="1" customWidth="1"/>
    <col min="30" max="164" width="5.42578125" customWidth="1"/>
  </cols>
  <sheetData>
    <row r="1" spans="1:29" s="89" customFormat="1" ht="43.5" customHeight="1" thickBot="1">
      <c r="A1" s="87"/>
      <c r="B1" s="87"/>
      <c r="C1" s="152" t="s">
        <v>14</v>
      </c>
      <c r="D1" s="152"/>
      <c r="E1" s="153"/>
      <c r="F1" s="63"/>
      <c r="G1" s="63"/>
      <c r="H1" s="63"/>
      <c r="I1" s="64"/>
      <c r="J1" s="63"/>
      <c r="K1" s="63"/>
      <c r="L1" s="63"/>
      <c r="M1" s="63"/>
      <c r="N1" s="63"/>
      <c r="O1" s="64"/>
      <c r="P1" s="154" t="s">
        <v>25</v>
      </c>
      <c r="Q1" s="152"/>
      <c r="R1" s="152"/>
      <c r="S1" s="152"/>
      <c r="T1" s="153"/>
      <c r="U1" s="88"/>
      <c r="V1" s="152" t="s">
        <v>31</v>
      </c>
      <c r="W1" s="152"/>
      <c r="X1" s="152"/>
      <c r="Y1" s="153"/>
      <c r="Z1" s="154" t="s">
        <v>131</v>
      </c>
      <c r="AA1" s="152"/>
      <c r="AB1" s="153"/>
      <c r="AC1" s="64"/>
    </row>
    <row r="2" spans="1:29" s="13" customFormat="1" ht="94.5" customHeight="1">
      <c r="A2" s="20"/>
      <c r="B2" s="20"/>
      <c r="C2" s="43" t="s">
        <v>15</v>
      </c>
      <c r="D2" s="44" t="s">
        <v>46</v>
      </c>
      <c r="E2" s="45" t="s">
        <v>16</v>
      </c>
      <c r="F2" s="46" t="s">
        <v>17</v>
      </c>
      <c r="G2" s="46" t="s">
        <v>18</v>
      </c>
      <c r="H2" s="46" t="s">
        <v>19</v>
      </c>
      <c r="I2" s="47" t="s">
        <v>20</v>
      </c>
      <c r="J2" s="48" t="s">
        <v>21</v>
      </c>
      <c r="K2" s="49" t="s">
        <v>22</v>
      </c>
      <c r="L2" s="49" t="s">
        <v>23</v>
      </c>
      <c r="M2" s="49" t="s">
        <v>24</v>
      </c>
      <c r="N2" s="49" t="s">
        <v>40</v>
      </c>
      <c r="O2" s="47" t="s">
        <v>37</v>
      </c>
      <c r="P2" s="48" t="s">
        <v>26</v>
      </c>
      <c r="Q2" s="49" t="s">
        <v>27</v>
      </c>
      <c r="R2" s="49" t="s">
        <v>33</v>
      </c>
      <c r="S2" s="50" t="s">
        <v>28</v>
      </c>
      <c r="T2" s="51" t="s">
        <v>46</v>
      </c>
      <c r="U2" s="52" t="s">
        <v>34</v>
      </c>
      <c r="V2" s="46" t="s">
        <v>0</v>
      </c>
      <c r="W2" s="50" t="s">
        <v>29</v>
      </c>
      <c r="X2" s="50" t="s">
        <v>42</v>
      </c>
      <c r="Y2" s="45" t="s">
        <v>61</v>
      </c>
      <c r="Z2" s="48" t="s">
        <v>30</v>
      </c>
      <c r="AA2" s="49" t="s">
        <v>39</v>
      </c>
      <c r="AB2" s="47" t="s">
        <v>62</v>
      </c>
      <c r="AC2" s="52" t="s">
        <v>47</v>
      </c>
    </row>
    <row r="3" spans="1:29" s="13" customFormat="1" ht="4.5" customHeight="1" thickBot="1">
      <c r="A3" s="22"/>
      <c r="B3" s="22"/>
      <c r="C3" s="53"/>
      <c r="D3" s="54"/>
      <c r="E3" s="55"/>
      <c r="F3" s="56"/>
      <c r="G3" s="56"/>
      <c r="H3" s="56"/>
      <c r="I3" s="57"/>
      <c r="J3" s="58"/>
      <c r="K3" s="59"/>
      <c r="L3" s="59"/>
      <c r="M3" s="59"/>
      <c r="N3" s="59"/>
      <c r="O3" s="57"/>
      <c r="P3" s="58"/>
      <c r="Q3" s="59"/>
      <c r="R3" s="59"/>
      <c r="S3" s="60"/>
      <c r="T3" s="61"/>
      <c r="U3" s="62"/>
      <c r="V3" s="56"/>
      <c r="W3" s="60"/>
      <c r="X3" s="60"/>
      <c r="Y3" s="55"/>
      <c r="Z3" s="58"/>
      <c r="AA3" s="59"/>
      <c r="AB3" s="57"/>
      <c r="AC3" s="62"/>
    </row>
    <row r="4" spans="1:29" s="2" customFormat="1" ht="20.100000000000001" customHeight="1">
      <c r="A4" s="21" t="s">
        <v>162</v>
      </c>
      <c r="B4" s="99" t="b">
        <f>VLOOKUP(A4,Students_Table[],6,FALSE)</f>
        <v>0</v>
      </c>
      <c r="C4" s="27">
        <v>3</v>
      </c>
      <c r="D4" s="27"/>
      <c r="E4" s="24"/>
      <c r="F4" s="23">
        <v>3</v>
      </c>
      <c r="G4" s="27">
        <v>3</v>
      </c>
      <c r="H4" s="27"/>
      <c r="I4" s="24"/>
      <c r="J4" s="27">
        <v>3</v>
      </c>
      <c r="K4" s="27">
        <v>3</v>
      </c>
      <c r="L4" s="27">
        <v>3</v>
      </c>
      <c r="M4" s="27">
        <v>2</v>
      </c>
      <c r="N4" s="27"/>
      <c r="O4" s="24"/>
      <c r="P4" s="23">
        <v>3</v>
      </c>
      <c r="Q4" s="27">
        <v>3</v>
      </c>
      <c r="R4" s="27">
        <v>3</v>
      </c>
      <c r="S4" s="27">
        <v>3</v>
      </c>
      <c r="T4" s="24">
        <v>3</v>
      </c>
      <c r="U4" s="39"/>
      <c r="V4" s="23"/>
      <c r="W4" s="27"/>
      <c r="X4" s="27">
        <v>2</v>
      </c>
      <c r="Y4" s="24"/>
      <c r="Z4" s="23"/>
      <c r="AA4" s="28"/>
      <c r="AB4" s="24"/>
      <c r="AC4" s="39">
        <v>3</v>
      </c>
    </row>
    <row r="5" spans="1:29" ht="20.100000000000001" customHeight="1">
      <c r="A5" s="21" t="s">
        <v>163</v>
      </c>
      <c r="B5" s="99" t="b">
        <f>VLOOKUP(A5,Students_Table[],6,FALSE)</f>
        <v>0</v>
      </c>
      <c r="C5" s="30">
        <v>3</v>
      </c>
      <c r="D5" s="30">
        <v>3</v>
      </c>
      <c r="E5" s="32">
        <v>3</v>
      </c>
      <c r="F5" s="40">
        <v>3</v>
      </c>
      <c r="G5" s="30">
        <v>3</v>
      </c>
      <c r="H5" s="30">
        <v>3</v>
      </c>
      <c r="I5" s="32">
        <v>3</v>
      </c>
      <c r="J5" s="30">
        <v>3</v>
      </c>
      <c r="K5" s="30">
        <v>3</v>
      </c>
      <c r="L5" s="30">
        <v>3</v>
      </c>
      <c r="M5" s="30">
        <v>1</v>
      </c>
      <c r="N5" s="30"/>
      <c r="O5" s="32">
        <v>1</v>
      </c>
      <c r="P5" s="40">
        <v>3</v>
      </c>
      <c r="Q5" s="30">
        <v>3</v>
      </c>
      <c r="R5" s="30">
        <v>3</v>
      </c>
      <c r="S5" s="30">
        <v>3</v>
      </c>
      <c r="T5" s="32">
        <v>3</v>
      </c>
      <c r="U5" s="41"/>
      <c r="V5" s="40"/>
      <c r="W5" s="30"/>
      <c r="X5" s="30"/>
      <c r="Y5" s="32"/>
      <c r="Z5" s="40">
        <v>1</v>
      </c>
      <c r="AA5" s="42"/>
      <c r="AB5" s="32"/>
      <c r="AC5" s="41">
        <v>3</v>
      </c>
    </row>
    <row r="6" spans="1:29" ht="20.100000000000001" customHeight="1">
      <c r="A6" s="21" t="s">
        <v>164</v>
      </c>
      <c r="B6" s="99" t="b">
        <f>VLOOKUP(A6,Students_Table[],6,FALSE)</f>
        <v>0</v>
      </c>
      <c r="C6" s="30">
        <v>3</v>
      </c>
      <c r="D6" s="30">
        <v>3</v>
      </c>
      <c r="E6" s="32"/>
      <c r="F6" s="40">
        <v>3</v>
      </c>
      <c r="G6" s="30">
        <v>3</v>
      </c>
      <c r="H6" s="30">
        <v>3</v>
      </c>
      <c r="I6" s="32">
        <v>3</v>
      </c>
      <c r="J6" s="30">
        <v>3</v>
      </c>
      <c r="K6" s="30">
        <v>3</v>
      </c>
      <c r="L6" s="30">
        <v>3</v>
      </c>
      <c r="M6" s="30">
        <v>3</v>
      </c>
      <c r="N6" s="30">
        <v>3</v>
      </c>
      <c r="O6" s="32">
        <v>2</v>
      </c>
      <c r="P6" s="40">
        <v>3</v>
      </c>
      <c r="Q6" s="30">
        <v>3</v>
      </c>
      <c r="R6" s="30">
        <v>3</v>
      </c>
      <c r="S6" s="30">
        <v>3</v>
      </c>
      <c r="T6" s="32">
        <v>3</v>
      </c>
      <c r="U6" s="41">
        <v>3</v>
      </c>
      <c r="V6" s="40"/>
      <c r="W6" s="30"/>
      <c r="X6" s="30">
        <v>3</v>
      </c>
      <c r="Y6" s="32">
        <v>2</v>
      </c>
      <c r="Z6" s="40">
        <v>3</v>
      </c>
      <c r="AA6" s="42"/>
      <c r="AB6" s="32"/>
      <c r="AC6" s="41">
        <v>1</v>
      </c>
    </row>
    <row r="7" spans="1:29" ht="20.100000000000001" customHeight="1">
      <c r="A7" s="21" t="s">
        <v>165</v>
      </c>
      <c r="B7" s="99" t="b">
        <f>VLOOKUP(A7,Students_Table[],6,FALSE)</f>
        <v>0</v>
      </c>
      <c r="C7" s="30">
        <v>3</v>
      </c>
      <c r="D7" s="30">
        <v>3</v>
      </c>
      <c r="E7" s="32">
        <v>3</v>
      </c>
      <c r="F7" s="40">
        <v>3</v>
      </c>
      <c r="G7" s="30">
        <v>3</v>
      </c>
      <c r="H7" s="30">
        <v>3</v>
      </c>
      <c r="I7" s="32">
        <v>3</v>
      </c>
      <c r="J7" s="30">
        <v>3</v>
      </c>
      <c r="K7" s="30">
        <v>3</v>
      </c>
      <c r="L7" s="30">
        <v>3</v>
      </c>
      <c r="M7" s="30"/>
      <c r="N7" s="30"/>
      <c r="O7" s="32">
        <v>3</v>
      </c>
      <c r="P7" s="40">
        <v>3</v>
      </c>
      <c r="Q7" s="30">
        <v>3</v>
      </c>
      <c r="R7" s="30">
        <v>3</v>
      </c>
      <c r="S7" s="30">
        <v>3</v>
      </c>
      <c r="T7" s="32">
        <v>3</v>
      </c>
      <c r="U7" s="41"/>
      <c r="V7" s="40"/>
      <c r="W7" s="30"/>
      <c r="X7" s="30">
        <v>2</v>
      </c>
      <c r="Y7" s="32"/>
      <c r="Z7" s="40">
        <v>3</v>
      </c>
      <c r="AA7" s="42">
        <v>3</v>
      </c>
      <c r="AB7" s="32">
        <v>3</v>
      </c>
      <c r="AC7" s="41"/>
    </row>
    <row r="8" spans="1:29" ht="20.100000000000001" customHeight="1">
      <c r="A8" s="21" t="s">
        <v>166</v>
      </c>
      <c r="B8" s="99" t="b">
        <f>VLOOKUP(A8,Students_Table[],6,FALSE)</f>
        <v>1</v>
      </c>
      <c r="C8" s="30">
        <v>3</v>
      </c>
      <c r="D8" s="30">
        <v>3</v>
      </c>
      <c r="E8" s="32"/>
      <c r="F8" s="40">
        <v>3</v>
      </c>
      <c r="G8" s="30">
        <v>3</v>
      </c>
      <c r="H8" s="30">
        <v>3</v>
      </c>
      <c r="I8" s="32">
        <v>3</v>
      </c>
      <c r="J8" s="30">
        <v>3</v>
      </c>
      <c r="K8" s="30"/>
      <c r="L8" s="30">
        <v>3</v>
      </c>
      <c r="M8" s="30">
        <v>3</v>
      </c>
      <c r="N8" s="30">
        <v>2</v>
      </c>
      <c r="O8" s="32">
        <v>2</v>
      </c>
      <c r="P8" s="40">
        <v>3</v>
      </c>
      <c r="Q8" s="30">
        <v>3</v>
      </c>
      <c r="R8" s="30">
        <v>3</v>
      </c>
      <c r="S8" s="30">
        <v>3</v>
      </c>
      <c r="T8" s="32">
        <v>3</v>
      </c>
      <c r="U8" s="41"/>
      <c r="V8" s="40"/>
      <c r="W8" s="30"/>
      <c r="X8" s="30">
        <v>2</v>
      </c>
      <c r="Y8" s="32">
        <v>2</v>
      </c>
      <c r="Z8" s="40">
        <v>3</v>
      </c>
      <c r="AA8" s="42"/>
      <c r="AB8" s="32"/>
      <c r="AC8" s="41">
        <v>2</v>
      </c>
    </row>
    <row r="9" spans="1:29" ht="20.100000000000001" customHeight="1">
      <c r="A9" s="21" t="s">
        <v>167</v>
      </c>
      <c r="B9" s="99" t="b">
        <f>VLOOKUP(A9,Students_Table[],6,FALSE)</f>
        <v>0</v>
      </c>
      <c r="C9" s="30">
        <v>3</v>
      </c>
      <c r="D9" s="30">
        <v>3</v>
      </c>
      <c r="E9" s="32"/>
      <c r="F9" s="40">
        <v>3</v>
      </c>
      <c r="G9" s="30">
        <v>3</v>
      </c>
      <c r="H9" s="30">
        <v>3</v>
      </c>
      <c r="I9" s="32">
        <v>3</v>
      </c>
      <c r="J9" s="30">
        <v>3</v>
      </c>
      <c r="K9" s="30">
        <v>3</v>
      </c>
      <c r="L9" s="30">
        <v>3</v>
      </c>
      <c r="M9" s="30">
        <v>3</v>
      </c>
      <c r="N9" s="30">
        <v>2</v>
      </c>
      <c r="O9" s="32">
        <v>1</v>
      </c>
      <c r="P9" s="40">
        <v>3</v>
      </c>
      <c r="Q9" s="30">
        <v>3</v>
      </c>
      <c r="R9" s="30">
        <v>3</v>
      </c>
      <c r="S9" s="30">
        <v>3</v>
      </c>
      <c r="T9" s="32">
        <v>3</v>
      </c>
      <c r="U9" s="41"/>
      <c r="V9" s="40"/>
      <c r="W9" s="30"/>
      <c r="X9" s="30">
        <v>2</v>
      </c>
      <c r="Y9" s="32"/>
      <c r="Z9" s="40">
        <v>3</v>
      </c>
      <c r="AA9" s="42"/>
      <c r="AB9" s="32"/>
      <c r="AC9" s="41">
        <v>1</v>
      </c>
    </row>
    <row r="10" spans="1:29" ht="20.100000000000001" customHeight="1">
      <c r="A10" s="21" t="s">
        <v>168</v>
      </c>
      <c r="B10" s="99" t="b">
        <f>VLOOKUP(A10,Students_Table[],6,FALSE)</f>
        <v>0</v>
      </c>
      <c r="C10" s="30">
        <v>3</v>
      </c>
      <c r="D10" s="30">
        <v>2</v>
      </c>
      <c r="E10" s="32"/>
      <c r="F10" s="40">
        <v>3</v>
      </c>
      <c r="G10" s="30">
        <v>1</v>
      </c>
      <c r="H10" s="30">
        <v>1</v>
      </c>
      <c r="I10" s="32"/>
      <c r="J10" s="30">
        <v>1</v>
      </c>
      <c r="K10" s="30">
        <v>1</v>
      </c>
      <c r="L10" s="30">
        <v>1</v>
      </c>
      <c r="M10" s="30"/>
      <c r="N10" s="30"/>
      <c r="O10" s="32"/>
      <c r="P10" s="40"/>
      <c r="Q10" s="30"/>
      <c r="R10" s="30"/>
      <c r="S10" s="30"/>
      <c r="T10" s="32"/>
      <c r="U10" s="41"/>
      <c r="V10" s="40"/>
      <c r="W10" s="23"/>
      <c r="X10" s="23"/>
      <c r="Y10" s="23"/>
      <c r="Z10" s="40"/>
      <c r="AA10" s="42"/>
      <c r="AB10" s="32"/>
      <c r="AC10" s="41"/>
    </row>
    <row r="11" spans="1:29" ht="20.100000000000001" customHeight="1">
      <c r="A11" s="21" t="s">
        <v>169</v>
      </c>
      <c r="B11" s="99" t="b">
        <f>VLOOKUP(A11,Students_Table[],6,FALSE)</f>
        <v>0</v>
      </c>
      <c r="C11" s="30">
        <v>3</v>
      </c>
      <c r="D11" s="30">
        <v>3</v>
      </c>
      <c r="E11" s="32"/>
      <c r="F11" s="40">
        <v>3</v>
      </c>
      <c r="G11" s="30">
        <v>3</v>
      </c>
      <c r="H11" s="30">
        <v>3</v>
      </c>
      <c r="I11" s="32">
        <v>3</v>
      </c>
      <c r="J11" s="30">
        <v>3</v>
      </c>
      <c r="K11" s="30">
        <v>3</v>
      </c>
      <c r="L11" s="30">
        <v>3</v>
      </c>
      <c r="M11" s="30"/>
      <c r="N11" s="30"/>
      <c r="O11" s="32">
        <v>2</v>
      </c>
      <c r="P11" s="40">
        <v>3</v>
      </c>
      <c r="Q11" s="30">
        <v>3</v>
      </c>
      <c r="R11" s="30">
        <v>3</v>
      </c>
      <c r="S11" s="30">
        <v>3</v>
      </c>
      <c r="T11" s="32">
        <v>3</v>
      </c>
      <c r="U11" s="41">
        <v>3</v>
      </c>
      <c r="V11" s="40"/>
      <c r="W11" s="30"/>
      <c r="X11" s="30">
        <v>2</v>
      </c>
      <c r="Y11" s="32"/>
      <c r="Z11" s="40">
        <v>3</v>
      </c>
      <c r="AA11" s="42"/>
      <c r="AB11" s="32">
        <v>3</v>
      </c>
      <c r="AC11" s="41">
        <v>3</v>
      </c>
    </row>
    <row r="12" spans="1:29" ht="20.100000000000001" customHeight="1">
      <c r="A12" s="21" t="s">
        <v>170</v>
      </c>
      <c r="B12" s="99" t="b">
        <f>VLOOKUP(A12,Students_Table[],6,FALSE)</f>
        <v>0</v>
      </c>
      <c r="C12" s="30">
        <v>3</v>
      </c>
      <c r="D12" s="30">
        <v>3</v>
      </c>
      <c r="E12" s="32"/>
      <c r="F12" s="40">
        <v>3</v>
      </c>
      <c r="G12" s="30">
        <v>3</v>
      </c>
      <c r="H12" s="30">
        <v>3</v>
      </c>
      <c r="I12" s="32">
        <v>3</v>
      </c>
      <c r="J12" s="30">
        <v>3</v>
      </c>
      <c r="K12" s="30">
        <v>3</v>
      </c>
      <c r="L12" s="30">
        <v>3</v>
      </c>
      <c r="M12" s="30"/>
      <c r="N12" s="30"/>
      <c r="O12" s="32">
        <v>2</v>
      </c>
      <c r="P12" s="40">
        <v>3</v>
      </c>
      <c r="Q12" s="30">
        <v>3</v>
      </c>
      <c r="R12" s="30">
        <v>3</v>
      </c>
      <c r="S12" s="30">
        <v>3</v>
      </c>
      <c r="T12" s="32">
        <v>3</v>
      </c>
      <c r="U12" s="41"/>
      <c r="V12" s="40"/>
      <c r="W12" s="30"/>
      <c r="X12" s="30">
        <v>2</v>
      </c>
      <c r="Y12" s="32"/>
      <c r="Z12" s="40">
        <v>3</v>
      </c>
      <c r="AA12" s="42"/>
      <c r="AB12" s="32"/>
      <c r="AC12" s="41"/>
    </row>
    <row r="13" spans="1:29" s="2" customFormat="1" ht="20.100000000000001" customHeight="1">
      <c r="A13" s="21" t="s">
        <v>171</v>
      </c>
      <c r="B13" s="99" t="b">
        <f>VLOOKUP(A13,Students_Table[],6,FALSE)</f>
        <v>0</v>
      </c>
      <c r="C13" s="30">
        <v>3</v>
      </c>
      <c r="D13" s="30">
        <v>3</v>
      </c>
      <c r="E13" s="32"/>
      <c r="F13" s="40">
        <v>3</v>
      </c>
      <c r="G13" s="30">
        <v>3</v>
      </c>
      <c r="H13" s="30">
        <v>3</v>
      </c>
      <c r="I13" s="32">
        <v>3</v>
      </c>
      <c r="J13" s="30">
        <v>3</v>
      </c>
      <c r="K13" s="30">
        <v>2</v>
      </c>
      <c r="L13" s="30">
        <v>1</v>
      </c>
      <c r="M13" s="30"/>
      <c r="N13" s="30"/>
      <c r="O13" s="32">
        <v>1</v>
      </c>
      <c r="P13" s="40">
        <v>3</v>
      </c>
      <c r="Q13" s="30">
        <v>3</v>
      </c>
      <c r="R13" s="30">
        <v>3</v>
      </c>
      <c r="S13" s="30">
        <v>3</v>
      </c>
      <c r="T13" s="32">
        <v>3</v>
      </c>
      <c r="U13" s="41"/>
      <c r="V13" s="40"/>
      <c r="W13" s="30"/>
      <c r="X13" s="30"/>
      <c r="Y13" s="32"/>
      <c r="Z13" s="40"/>
      <c r="AA13" s="42"/>
      <c r="AB13" s="32"/>
      <c r="AC13" s="41">
        <v>3</v>
      </c>
    </row>
    <row r="14" spans="1:29" ht="20.100000000000001" customHeight="1">
      <c r="A14" s="21" t="s">
        <v>172</v>
      </c>
      <c r="B14" s="99" t="b">
        <f>VLOOKUP(A14,Students_Table[],6,FALSE)</f>
        <v>0</v>
      </c>
      <c r="C14" s="30">
        <v>3</v>
      </c>
      <c r="D14" s="30">
        <v>3</v>
      </c>
      <c r="E14" s="32"/>
      <c r="F14" s="40">
        <v>3</v>
      </c>
      <c r="G14" s="30">
        <v>3</v>
      </c>
      <c r="H14" s="30">
        <v>3</v>
      </c>
      <c r="I14" s="32">
        <v>3</v>
      </c>
      <c r="J14" s="30">
        <v>3</v>
      </c>
      <c r="K14" s="30">
        <v>2</v>
      </c>
      <c r="L14" s="30">
        <v>1</v>
      </c>
      <c r="M14" s="30">
        <v>3</v>
      </c>
      <c r="N14" s="30">
        <v>3</v>
      </c>
      <c r="O14" s="32">
        <v>3</v>
      </c>
      <c r="P14" s="40">
        <v>3</v>
      </c>
      <c r="Q14" s="30">
        <v>3</v>
      </c>
      <c r="R14" s="30">
        <v>3</v>
      </c>
      <c r="S14" s="30">
        <v>3</v>
      </c>
      <c r="T14" s="32">
        <v>3</v>
      </c>
      <c r="U14" s="41">
        <v>3</v>
      </c>
      <c r="V14" s="40"/>
      <c r="W14" s="30">
        <v>3</v>
      </c>
      <c r="X14" s="30">
        <v>2</v>
      </c>
      <c r="Y14" s="32"/>
      <c r="Z14" s="40">
        <v>3</v>
      </c>
      <c r="AA14" s="42"/>
      <c r="AB14" s="32"/>
      <c r="AC14" s="41">
        <v>3</v>
      </c>
    </row>
    <row r="15" spans="1:29" s="2" customFormat="1" ht="20.100000000000001" customHeight="1">
      <c r="A15" s="21" t="s">
        <v>173</v>
      </c>
      <c r="B15" s="99" t="b">
        <f>VLOOKUP(A15,Students_Table[],6,FALSE)</f>
        <v>0</v>
      </c>
      <c r="C15" s="30">
        <v>3</v>
      </c>
      <c r="D15" s="30">
        <v>3</v>
      </c>
      <c r="E15" s="32"/>
      <c r="F15" s="40">
        <v>3</v>
      </c>
      <c r="G15" s="30">
        <v>3</v>
      </c>
      <c r="H15" s="30">
        <v>3</v>
      </c>
      <c r="I15" s="32">
        <v>3</v>
      </c>
      <c r="J15" s="30">
        <v>3</v>
      </c>
      <c r="K15" s="30">
        <v>3</v>
      </c>
      <c r="L15" s="30"/>
      <c r="M15" s="30"/>
      <c r="N15" s="30"/>
      <c r="O15" s="32">
        <v>2</v>
      </c>
      <c r="P15" s="40">
        <v>3</v>
      </c>
      <c r="Q15" s="30">
        <v>3</v>
      </c>
      <c r="R15" s="30">
        <v>3</v>
      </c>
      <c r="S15" s="30">
        <v>3</v>
      </c>
      <c r="T15" s="32">
        <v>3</v>
      </c>
      <c r="U15" s="41">
        <v>3</v>
      </c>
      <c r="V15" s="40"/>
      <c r="W15" s="30"/>
      <c r="X15" s="30">
        <v>1</v>
      </c>
      <c r="Y15" s="32"/>
      <c r="Z15" s="40"/>
      <c r="AA15" s="42"/>
      <c r="AB15" s="32"/>
      <c r="AC15" s="41"/>
    </row>
    <row r="16" spans="1:29" s="2" customFormat="1" ht="20.100000000000001" customHeight="1">
      <c r="A16" s="21" t="s">
        <v>174</v>
      </c>
      <c r="B16" s="99" t="b">
        <f>VLOOKUP(A16,Students_Table[],6,FALSE)</f>
        <v>1</v>
      </c>
      <c r="C16" s="30">
        <v>3</v>
      </c>
      <c r="D16" s="30"/>
      <c r="E16" s="32"/>
      <c r="F16" s="40">
        <v>3</v>
      </c>
      <c r="G16" s="30">
        <v>3</v>
      </c>
      <c r="H16" s="30">
        <v>3</v>
      </c>
      <c r="I16" s="32">
        <v>3</v>
      </c>
      <c r="J16" s="30">
        <v>3</v>
      </c>
      <c r="K16" s="30"/>
      <c r="L16" s="30">
        <v>3</v>
      </c>
      <c r="M16" s="30">
        <v>3</v>
      </c>
      <c r="N16" s="30">
        <v>3</v>
      </c>
      <c r="O16" s="32">
        <v>2</v>
      </c>
      <c r="P16" s="40">
        <v>3</v>
      </c>
      <c r="Q16" s="30">
        <v>3</v>
      </c>
      <c r="R16" s="30">
        <v>3</v>
      </c>
      <c r="S16" s="30">
        <v>3</v>
      </c>
      <c r="T16" s="32">
        <v>3</v>
      </c>
      <c r="U16" s="41">
        <v>3</v>
      </c>
      <c r="V16" s="40"/>
      <c r="W16" s="30"/>
      <c r="X16" s="30">
        <v>3</v>
      </c>
      <c r="Y16" s="32">
        <v>2</v>
      </c>
      <c r="Z16" s="40">
        <v>3</v>
      </c>
      <c r="AA16" s="42">
        <v>3</v>
      </c>
      <c r="AB16" s="32">
        <v>3</v>
      </c>
      <c r="AC16" s="41">
        <v>3</v>
      </c>
    </row>
    <row r="17" spans="1:29" ht="20.100000000000001" customHeight="1">
      <c r="A17" s="21" t="s">
        <v>175</v>
      </c>
      <c r="B17" s="99" t="b">
        <f>VLOOKUP(A17,Students_Table[],6,FALSE)</f>
        <v>0</v>
      </c>
      <c r="C17" s="30">
        <v>2</v>
      </c>
      <c r="D17" s="30"/>
      <c r="E17" s="32"/>
      <c r="F17" s="40">
        <v>2</v>
      </c>
      <c r="G17" s="30">
        <v>2</v>
      </c>
      <c r="H17" s="30"/>
      <c r="I17" s="32"/>
      <c r="J17" s="30">
        <v>3</v>
      </c>
      <c r="K17" s="30">
        <v>3</v>
      </c>
      <c r="L17" s="30">
        <v>1</v>
      </c>
      <c r="M17" s="30">
        <v>2</v>
      </c>
      <c r="N17" s="30">
        <v>1</v>
      </c>
      <c r="O17" s="32"/>
      <c r="P17" s="40">
        <v>3</v>
      </c>
      <c r="Q17" s="30">
        <v>3</v>
      </c>
      <c r="R17" s="30">
        <v>2</v>
      </c>
      <c r="S17" s="30">
        <v>2</v>
      </c>
      <c r="T17" s="32"/>
      <c r="U17" s="41"/>
      <c r="V17" s="40"/>
      <c r="W17" s="30"/>
      <c r="X17" s="30"/>
      <c r="Y17" s="32"/>
      <c r="Z17" s="40"/>
      <c r="AA17" s="42"/>
      <c r="AB17" s="32"/>
      <c r="AC17" s="41"/>
    </row>
    <row r="18" spans="1:29" s="2" customFormat="1" ht="20.100000000000001" customHeight="1">
      <c r="A18" s="21" t="s">
        <v>176</v>
      </c>
      <c r="B18" s="99" t="b">
        <f>VLOOKUP(A18,Students_Table[],6,FALSE)</f>
        <v>1</v>
      </c>
      <c r="C18" s="30">
        <v>3</v>
      </c>
      <c r="D18" s="30">
        <v>3</v>
      </c>
      <c r="E18" s="32"/>
      <c r="F18" s="40">
        <v>3</v>
      </c>
      <c r="G18" s="30">
        <v>3</v>
      </c>
      <c r="H18" s="30">
        <v>3</v>
      </c>
      <c r="I18" s="32">
        <v>3</v>
      </c>
      <c r="J18" s="30">
        <v>3</v>
      </c>
      <c r="K18" s="30">
        <v>3</v>
      </c>
      <c r="L18" s="30">
        <v>1</v>
      </c>
      <c r="M18" s="30">
        <v>3</v>
      </c>
      <c r="N18" s="30">
        <v>3</v>
      </c>
      <c r="O18" s="32">
        <v>1</v>
      </c>
      <c r="P18" s="40">
        <v>3</v>
      </c>
      <c r="Q18" s="30">
        <v>3</v>
      </c>
      <c r="R18" s="30">
        <v>3</v>
      </c>
      <c r="S18" s="30">
        <v>3</v>
      </c>
      <c r="T18" s="32">
        <v>3</v>
      </c>
      <c r="U18" s="41"/>
      <c r="V18" s="40"/>
      <c r="W18" s="30"/>
      <c r="X18" s="30">
        <v>3</v>
      </c>
      <c r="Y18" s="32">
        <v>2</v>
      </c>
      <c r="Z18" s="40">
        <v>3</v>
      </c>
      <c r="AA18" s="42"/>
      <c r="AB18" s="32"/>
      <c r="AC18" s="41">
        <v>1</v>
      </c>
    </row>
    <row r="19" spans="1:29" ht="20.100000000000001" customHeight="1">
      <c r="A19" s="1"/>
      <c r="B19" s="1"/>
    </row>
    <row r="20" spans="1:29" ht="20.100000000000001" customHeight="1">
      <c r="A20" s="1"/>
      <c r="B20" s="1"/>
    </row>
    <row r="21" spans="1:29" ht="20.100000000000001" customHeight="1">
      <c r="A21" s="1"/>
      <c r="B21" s="1"/>
    </row>
    <row r="22" spans="1:29" ht="20.100000000000001" customHeight="1">
      <c r="A22" s="1"/>
      <c r="B22" s="1"/>
      <c r="C22" s="1"/>
      <c r="D22" s="1"/>
      <c r="E22" s="1"/>
      <c r="F22" s="1"/>
      <c r="G22" s="1"/>
      <c r="H22" s="1"/>
      <c r="I22" s="1"/>
    </row>
    <row r="23" spans="1:29" ht="20.100000000000001" customHeight="1">
      <c r="A23" s="1"/>
      <c r="B23" s="1"/>
      <c r="C23" s="1"/>
      <c r="D23" s="1"/>
      <c r="E23" s="1"/>
      <c r="F23" s="1"/>
      <c r="G23" s="1"/>
      <c r="H23" s="1"/>
      <c r="I23" s="1"/>
    </row>
    <row r="24" spans="1:29" ht="20.100000000000001" customHeight="1">
      <c r="A24" s="1"/>
      <c r="B24" s="1"/>
      <c r="C24" s="1"/>
      <c r="D24" s="1"/>
      <c r="E24" s="1"/>
      <c r="F24" s="1"/>
      <c r="G24" s="1"/>
      <c r="H24" s="1"/>
      <c r="I24" s="1"/>
    </row>
    <row r="25" spans="1:29" ht="20.100000000000001" customHeight="1">
      <c r="A25" s="1"/>
      <c r="B25" s="1"/>
      <c r="C25" s="1"/>
      <c r="D25" s="1"/>
      <c r="E25" s="1"/>
      <c r="F25" s="1"/>
      <c r="G25" s="1"/>
      <c r="H25" s="1"/>
      <c r="I25" s="1"/>
    </row>
    <row r="26" spans="1:29" ht="20.100000000000001" customHeight="1">
      <c r="A26" s="1"/>
      <c r="B26" s="1"/>
      <c r="C26" s="1"/>
      <c r="D26" s="1"/>
      <c r="E26" s="1"/>
      <c r="F26" s="1"/>
      <c r="G26" s="1"/>
      <c r="H26" s="1"/>
      <c r="I26" s="1"/>
    </row>
    <row r="27" spans="1:29" ht="20.100000000000001" customHeight="1">
      <c r="A27" s="1"/>
      <c r="B27" s="1"/>
      <c r="C27" s="1"/>
      <c r="D27" s="1"/>
      <c r="E27" s="1"/>
      <c r="F27" s="1"/>
      <c r="G27" s="1"/>
      <c r="H27" s="1"/>
      <c r="I27" s="1"/>
    </row>
    <row r="28" spans="1:29" ht="20.100000000000001" customHeight="1">
      <c r="A28" s="1"/>
      <c r="B28" s="1"/>
      <c r="C28" s="1"/>
      <c r="D28" s="1"/>
      <c r="E28" s="1"/>
      <c r="F28" s="1"/>
      <c r="G28" s="1"/>
      <c r="H28" s="1"/>
      <c r="I28" s="1"/>
    </row>
    <row r="29" spans="1:29" ht="20.100000000000001" customHeight="1">
      <c r="A29" s="1"/>
      <c r="B29" s="1"/>
      <c r="C29" s="1"/>
      <c r="D29" s="1"/>
      <c r="E29" s="1"/>
      <c r="F29" s="1"/>
      <c r="G29" s="1"/>
      <c r="H29" s="1"/>
      <c r="I29" s="1"/>
    </row>
    <row r="30" spans="1:29" ht="20.100000000000001" customHeight="1">
      <c r="A30" s="1"/>
      <c r="B30" s="1"/>
      <c r="C30" s="1"/>
      <c r="D30" s="1"/>
      <c r="E30" s="1"/>
      <c r="F30" s="1"/>
      <c r="G30" s="1"/>
      <c r="H30" s="1"/>
      <c r="I30" s="1"/>
    </row>
    <row r="31" spans="1:29" ht="20.100000000000001" customHeight="1">
      <c r="A31" s="1"/>
      <c r="B31" s="1"/>
      <c r="C31" s="1"/>
      <c r="D31" s="1"/>
      <c r="E31" s="1"/>
      <c r="F31" s="1"/>
      <c r="G31" s="1"/>
      <c r="H31" s="1"/>
      <c r="I31" s="1"/>
    </row>
    <row r="32" spans="1:29" ht="20.100000000000001" customHeight="1">
      <c r="A32" s="1"/>
      <c r="B32" s="1"/>
      <c r="C32" s="1"/>
      <c r="D32" s="1"/>
      <c r="E32" s="1"/>
      <c r="F32" s="1"/>
      <c r="G32" s="1"/>
      <c r="H32" s="1"/>
      <c r="I32" s="1"/>
    </row>
    <row r="33" spans="1:9" ht="20.100000000000001" customHeight="1">
      <c r="A33" s="1"/>
      <c r="B33" s="1"/>
      <c r="C33" s="1"/>
      <c r="D33" s="1"/>
      <c r="E33" s="1"/>
      <c r="F33" s="1"/>
      <c r="G33" s="1"/>
      <c r="H33" s="1"/>
      <c r="I33" s="1"/>
    </row>
  </sheetData>
  <sortState ref="A10:AL21">
    <sortCondition ref="A10"/>
  </sortState>
  <mergeCells count="4">
    <mergeCell ref="C1:E1"/>
    <mergeCell ref="P1:T1"/>
    <mergeCell ref="V1:Y1"/>
    <mergeCell ref="Z1:AB1"/>
  </mergeCells>
  <conditionalFormatting sqref="A4:A18">
    <cfRule type="expression" dxfId="9" priority="1">
      <formula>B4</formula>
    </cfRule>
  </conditionalFormatting>
  <conditionalFormatting sqref="C4:AC18">
    <cfRule type="iconSet" priority="5">
      <iconSet iconSet="3Signs" showValue="0">
        <cfvo type="percent" val="0"/>
        <cfvo type="num" val="2"/>
        <cfvo type="num" val="3"/>
      </iconSet>
    </cfRule>
  </conditionalFormatting>
  <pageMargins left="0.75" right="0.5" top="1" bottom="1.5" header="0.5" footer="1"/>
  <pageSetup pageOrder="overThenDown" orientation="landscape" horizontalDpi="300" verticalDpi="300" r:id="rId1"/>
  <headerFooter alignWithMargins="0">
    <oddHeader>&amp;C&amp;26&amp;A</oddHeader>
    <oddFooter>&amp;L&amp;P of &amp;N&amp;C
&amp;R&amp;D</oddFooter>
  </headerFooter>
</worksheet>
</file>

<file path=xl/worksheets/sheet2.xml><?xml version="1.0" encoding="utf-8"?>
<worksheet xmlns="http://schemas.openxmlformats.org/spreadsheetml/2006/main" xmlns:r="http://schemas.openxmlformats.org/officeDocument/2006/relationships">
  <sheetPr codeName="Sheet7">
    <tabColor rgb="FFFFC000"/>
  </sheetPr>
  <dimension ref="A1:BD24"/>
  <sheetViews>
    <sheetView view="pageBreakPreview" zoomScaleNormal="100" zoomScaleSheetLayoutView="100" workbookViewId="0">
      <pane xSplit="1" ySplit="2" topLeftCell="B3" activePane="bottomRight" state="frozen"/>
      <selection pane="topRight"/>
      <selection pane="bottomLeft"/>
      <selection pane="bottomRight"/>
    </sheetView>
  </sheetViews>
  <sheetFormatPr defaultRowHeight="20.100000000000001" customHeight="1"/>
  <cols>
    <col min="1" max="1" width="20.7109375" customWidth="1"/>
    <col min="2" max="2" width="15.5703125" hidden="1" customWidth="1"/>
    <col min="3" max="3" width="2.7109375" style="15" customWidth="1"/>
    <col min="4" max="12" width="2.7109375" customWidth="1"/>
    <col min="13" max="49" width="3.7109375" customWidth="1"/>
    <col min="50" max="54" width="6.85546875" hidden="1" customWidth="1"/>
    <col min="55" max="55" width="4.28515625" hidden="1" customWidth="1"/>
    <col min="56" max="56" width="4.140625" hidden="1" customWidth="1"/>
    <col min="57" max="62" width="4.28515625" customWidth="1"/>
  </cols>
  <sheetData>
    <row r="1" spans="1:56" s="95" customFormat="1" ht="36" customHeight="1" thickBot="1">
      <c r="A1" s="90"/>
      <c r="B1" s="90"/>
      <c r="C1" s="155" t="s">
        <v>1</v>
      </c>
      <c r="D1" s="152"/>
      <c r="E1" s="152"/>
      <c r="F1" s="152"/>
      <c r="G1" s="152"/>
      <c r="H1" s="152"/>
      <c r="I1" s="152"/>
      <c r="J1" s="152"/>
      <c r="K1" s="152"/>
      <c r="L1" s="152"/>
      <c r="M1" s="91"/>
      <c r="N1" s="63"/>
      <c r="O1" s="63"/>
      <c r="P1" s="63"/>
      <c r="Q1" s="63"/>
      <c r="R1" s="64"/>
      <c r="S1" s="154" t="s">
        <v>51</v>
      </c>
      <c r="T1" s="152"/>
      <c r="U1" s="152"/>
      <c r="V1" s="152"/>
      <c r="W1" s="152"/>
      <c r="X1" s="153"/>
      <c r="Y1" s="152" t="s">
        <v>12</v>
      </c>
      <c r="Z1" s="152"/>
      <c r="AA1" s="152"/>
      <c r="AB1" s="152"/>
      <c r="AC1" s="152"/>
      <c r="AD1" s="64"/>
      <c r="AE1" s="154" t="s">
        <v>2</v>
      </c>
      <c r="AF1" s="152"/>
      <c r="AG1" s="152"/>
      <c r="AH1" s="152"/>
      <c r="AI1" s="152"/>
      <c r="AJ1" s="152"/>
      <c r="AK1" s="152"/>
      <c r="AL1" s="152"/>
      <c r="AM1" s="152"/>
      <c r="AN1" s="152"/>
      <c r="AO1" s="153"/>
      <c r="AP1" s="156" t="s">
        <v>36</v>
      </c>
      <c r="AQ1" s="157"/>
      <c r="AR1" s="157"/>
      <c r="AS1" s="128"/>
      <c r="AT1" s="100"/>
      <c r="AU1" s="63"/>
      <c r="AV1" s="63"/>
      <c r="AW1" s="63"/>
      <c r="AX1" s="92" t="e">
        <f xml:space="preserve"> IF(ISBLANK(#REF!), "",#REF!)</f>
        <v>#REF!</v>
      </c>
      <c r="AY1" s="92"/>
      <c r="AZ1" s="92"/>
      <c r="BA1" s="93"/>
      <c r="BB1" s="94"/>
      <c r="BC1" s="92"/>
    </row>
    <row r="2" spans="1:56" s="9" customFormat="1" ht="112.5" customHeight="1">
      <c r="A2" s="69"/>
      <c r="B2" s="73"/>
      <c r="C2" s="71">
        <v>1</v>
      </c>
      <c r="D2" s="70">
        <v>2</v>
      </c>
      <c r="E2" s="70">
        <v>3</v>
      </c>
      <c r="F2" s="71">
        <v>4</v>
      </c>
      <c r="G2" s="71">
        <v>5</v>
      </c>
      <c r="H2" s="71">
        <v>6</v>
      </c>
      <c r="I2" s="71">
        <v>7</v>
      </c>
      <c r="J2" s="71">
        <v>8</v>
      </c>
      <c r="K2" s="71">
        <v>9</v>
      </c>
      <c r="L2" s="75">
        <v>10</v>
      </c>
      <c r="M2" s="70" t="s">
        <v>43</v>
      </c>
      <c r="N2" s="70" t="s">
        <v>44</v>
      </c>
      <c r="O2" s="76" t="s">
        <v>45</v>
      </c>
      <c r="P2" s="70" t="s">
        <v>48</v>
      </c>
      <c r="Q2" s="70" t="s">
        <v>49</v>
      </c>
      <c r="R2" s="69" t="s">
        <v>50</v>
      </c>
      <c r="S2" s="70" t="s">
        <v>0</v>
      </c>
      <c r="T2" s="70" t="s">
        <v>9</v>
      </c>
      <c r="U2" s="71" t="s">
        <v>13</v>
      </c>
      <c r="V2" s="71" t="s">
        <v>10</v>
      </c>
      <c r="W2" s="71" t="s">
        <v>32</v>
      </c>
      <c r="X2" s="75" t="s">
        <v>11</v>
      </c>
      <c r="Y2" s="77" t="s">
        <v>140</v>
      </c>
      <c r="Z2" s="78" t="s">
        <v>141</v>
      </c>
      <c r="AA2" s="72" t="s">
        <v>57</v>
      </c>
      <c r="AB2" s="72" t="s">
        <v>58</v>
      </c>
      <c r="AC2" s="72" t="s">
        <v>59</v>
      </c>
      <c r="AD2" s="76" t="s">
        <v>63</v>
      </c>
      <c r="AE2" s="71" t="s">
        <v>3</v>
      </c>
      <c r="AF2" s="71" t="s">
        <v>6</v>
      </c>
      <c r="AG2" s="71" t="s">
        <v>7</v>
      </c>
      <c r="AH2" s="71" t="s">
        <v>4</v>
      </c>
      <c r="AI2" s="71" t="s">
        <v>8</v>
      </c>
      <c r="AJ2" s="73" t="s">
        <v>5</v>
      </c>
      <c r="AK2" s="78" t="s">
        <v>143</v>
      </c>
      <c r="AL2" s="72" t="s">
        <v>142</v>
      </c>
      <c r="AM2" s="78" t="s">
        <v>117</v>
      </c>
      <c r="AN2" s="71" t="s">
        <v>54</v>
      </c>
      <c r="AO2" s="73" t="s">
        <v>144</v>
      </c>
      <c r="AP2" s="79" t="s">
        <v>53</v>
      </c>
      <c r="AQ2" s="73" t="s">
        <v>54</v>
      </c>
      <c r="AR2" s="75" t="s">
        <v>55</v>
      </c>
      <c r="AS2" s="79" t="s">
        <v>190</v>
      </c>
      <c r="AT2" s="72" t="s">
        <v>118</v>
      </c>
      <c r="AU2" s="80" t="s">
        <v>60</v>
      </c>
      <c r="AV2" s="72" t="s">
        <v>41</v>
      </c>
      <c r="AW2" s="72"/>
      <c r="AX2" s="8" t="s">
        <v>38</v>
      </c>
      <c r="BA2" s="12"/>
      <c r="BB2" s="11"/>
      <c r="BC2" s="11" t="e">
        <f>#REF!</f>
        <v>#REF!</v>
      </c>
      <c r="BD2" s="10" t="e">
        <f>#REF!</f>
        <v>#REF!</v>
      </c>
    </row>
    <row r="3" spans="1:56" s="9" customFormat="1" ht="5.25" customHeight="1" thickBot="1">
      <c r="A3" s="69"/>
      <c r="B3" s="73"/>
      <c r="C3" s="66"/>
      <c r="D3" s="67"/>
      <c r="E3" s="67"/>
      <c r="F3" s="66"/>
      <c r="G3" s="66"/>
      <c r="H3" s="66"/>
      <c r="I3" s="66"/>
      <c r="J3" s="66"/>
      <c r="K3" s="66"/>
      <c r="L3" s="81"/>
      <c r="M3" s="67"/>
      <c r="N3" s="67"/>
      <c r="O3" s="82"/>
      <c r="P3" s="67"/>
      <c r="Q3" s="67"/>
      <c r="R3" s="65"/>
      <c r="S3" s="67"/>
      <c r="T3" s="67"/>
      <c r="U3" s="66"/>
      <c r="V3" s="66"/>
      <c r="W3" s="66"/>
      <c r="X3" s="81"/>
      <c r="Y3" s="83"/>
      <c r="Z3" s="84"/>
      <c r="AA3" s="85"/>
      <c r="AB3" s="85"/>
      <c r="AC3" s="85"/>
      <c r="AD3" s="82"/>
      <c r="AE3" s="66"/>
      <c r="AF3" s="66"/>
      <c r="AG3" s="66"/>
      <c r="AH3" s="66"/>
      <c r="AI3" s="66"/>
      <c r="AJ3" s="68"/>
      <c r="AK3" s="84"/>
      <c r="AL3" s="85"/>
      <c r="AM3" s="84"/>
      <c r="AN3" s="66"/>
      <c r="AO3" s="68"/>
      <c r="AP3" s="86"/>
      <c r="AQ3" s="85"/>
      <c r="AR3" s="81"/>
      <c r="AS3" s="129"/>
      <c r="AT3" s="130"/>
      <c r="AU3" s="85"/>
      <c r="AV3" s="85"/>
      <c r="AW3" s="85"/>
      <c r="BB3" s="8"/>
      <c r="BC3" s="8"/>
      <c r="BD3" s="74"/>
    </row>
    <row r="4" spans="1:56" s="7" customFormat="1" ht="20.100000000000001" customHeight="1">
      <c r="A4" s="132" t="s">
        <v>162</v>
      </c>
      <c r="B4" s="98" t="b">
        <f>VLOOKUP(A4,Students_Table[],6,FALSE)</f>
        <v>0</v>
      </c>
      <c r="C4" s="131">
        <v>3</v>
      </c>
      <c r="D4" s="29">
        <v>3</v>
      </c>
      <c r="E4" s="23">
        <v>3</v>
      </c>
      <c r="F4" s="23">
        <v>3</v>
      </c>
      <c r="G4" s="23">
        <v>3</v>
      </c>
      <c r="H4" s="23">
        <v>3</v>
      </c>
      <c r="I4" s="23">
        <v>3</v>
      </c>
      <c r="J4" s="23">
        <v>3</v>
      </c>
      <c r="K4" s="23">
        <v>3</v>
      </c>
      <c r="L4" s="24">
        <v>3</v>
      </c>
      <c r="M4" s="23">
        <v>3</v>
      </c>
      <c r="N4" s="23">
        <v>3</v>
      </c>
      <c r="O4" s="24">
        <v>3</v>
      </c>
      <c r="P4" s="23">
        <v>3</v>
      </c>
      <c r="Q4" s="23">
        <v>3</v>
      </c>
      <c r="R4" s="25">
        <v>3</v>
      </c>
      <c r="S4" s="23">
        <v>3</v>
      </c>
      <c r="T4" s="23">
        <v>3</v>
      </c>
      <c r="U4" s="23">
        <v>2</v>
      </c>
      <c r="V4" s="23">
        <v>3</v>
      </c>
      <c r="W4" s="23">
        <v>1</v>
      </c>
      <c r="X4" s="26"/>
      <c r="Y4" s="27">
        <v>3</v>
      </c>
      <c r="Z4" s="28"/>
      <c r="AA4" s="27"/>
      <c r="AB4" s="29"/>
      <c r="AC4" s="29"/>
      <c r="AD4" s="25"/>
      <c r="AE4" s="23">
        <v>1</v>
      </c>
      <c r="AF4" s="23">
        <v>1</v>
      </c>
      <c r="AG4" s="23">
        <v>1</v>
      </c>
      <c r="AH4" s="23"/>
      <c r="AI4" s="23"/>
      <c r="AJ4" s="23"/>
      <c r="AK4" s="23"/>
      <c r="AL4" s="23"/>
      <c r="AM4" s="23"/>
      <c r="AN4" s="23"/>
      <c r="AO4" s="25"/>
      <c r="AP4" s="23"/>
      <c r="AQ4" s="23"/>
      <c r="AR4" s="24"/>
      <c r="AS4" s="23"/>
      <c r="AT4" s="23"/>
      <c r="AU4" s="23"/>
      <c r="AV4" s="23"/>
      <c r="AW4" s="29"/>
      <c r="AX4" s="4" t="str">
        <f>IF(ISBLANK(#REF!),IF(ISBLANK(#REF!),"","P"),"M")</f>
        <v>M</v>
      </c>
      <c r="AY4" s="4" t="str">
        <f>IF(ISBLANK(#REF!),IF(ISBLANK(#REF!),"","P"),"M")</f>
        <v>M</v>
      </c>
      <c r="AZ4" s="4" t="str">
        <f>IF(ISBLANK(#REF!),IF(ISBLANK(#REF!),"","P"),"M")</f>
        <v>M</v>
      </c>
      <c r="BA4" s="3" t="str">
        <f>IF(ISBLANK(#REF!),IF(ISBLANK(#REF!),"","P"),"M")</f>
        <v>M</v>
      </c>
      <c r="BB4" s="3" t="str">
        <f>IF(ISBLANK(#REF!),IF(ISBLANK(#REF!),"","P"),"M")</f>
        <v>M</v>
      </c>
      <c r="BC4" s="3" t="str">
        <f>IF(ISBLANK(#REF!),IF(ISBLANK(#REF!),"","P"),"M")</f>
        <v>M</v>
      </c>
      <c r="BD4" s="5" t="str">
        <f>IF(ISBLANK(#REF!),IF(ISBLANK(#REF!),"","P"),"M")</f>
        <v>M</v>
      </c>
    </row>
    <row r="5" spans="1:56" s="2" customFormat="1" ht="20.100000000000001" customHeight="1">
      <c r="A5" s="19" t="s">
        <v>163</v>
      </c>
      <c r="B5" s="98" t="b">
        <f>VLOOKUP(A5,Students_Table[],6,FALSE)</f>
        <v>0</v>
      </c>
      <c r="C5" s="23">
        <v>3</v>
      </c>
      <c r="D5" s="23">
        <v>3</v>
      </c>
      <c r="E5" s="23">
        <v>3</v>
      </c>
      <c r="F5" s="23">
        <v>3</v>
      </c>
      <c r="G5" s="23">
        <v>3</v>
      </c>
      <c r="H5" s="23">
        <v>3</v>
      </c>
      <c r="I5" s="23">
        <v>3</v>
      </c>
      <c r="J5" s="23">
        <v>3</v>
      </c>
      <c r="K5" s="23">
        <v>3</v>
      </c>
      <c r="L5" s="24">
        <v>3</v>
      </c>
      <c r="M5" s="23">
        <v>3</v>
      </c>
      <c r="N5" s="23">
        <v>3</v>
      </c>
      <c r="O5" s="24">
        <v>2</v>
      </c>
      <c r="P5" s="23">
        <v>3</v>
      </c>
      <c r="Q5" s="23">
        <v>3</v>
      </c>
      <c r="R5" s="25">
        <v>2</v>
      </c>
      <c r="S5" s="23">
        <v>3</v>
      </c>
      <c r="T5" s="23">
        <v>3</v>
      </c>
      <c r="U5" s="23">
        <v>3</v>
      </c>
      <c r="V5" s="23">
        <v>3</v>
      </c>
      <c r="W5" s="23"/>
      <c r="X5" s="24">
        <v>2</v>
      </c>
      <c r="Y5" s="30">
        <v>3</v>
      </c>
      <c r="Z5" s="31">
        <v>2</v>
      </c>
      <c r="AA5" s="30"/>
      <c r="AB5" s="30"/>
      <c r="AC5" s="30"/>
      <c r="AD5" s="32"/>
      <c r="AE5" s="23"/>
      <c r="AF5" s="23"/>
      <c r="AG5" s="23"/>
      <c r="AH5" s="23"/>
      <c r="AI5" s="23"/>
      <c r="AJ5" s="23"/>
      <c r="AK5" s="23"/>
      <c r="AL5" s="23"/>
      <c r="AM5" s="23"/>
      <c r="AN5" s="23"/>
      <c r="AO5" s="25"/>
      <c r="AP5" s="23"/>
      <c r="AQ5" s="23"/>
      <c r="AR5" s="24"/>
      <c r="AS5" s="23"/>
      <c r="AT5" s="23"/>
      <c r="AU5" s="23"/>
      <c r="AV5" s="23"/>
      <c r="AW5" s="23"/>
      <c r="AX5" s="4" t="str">
        <f>IF(ISBLANK(#REF!),IF(ISBLANK(#REF!),"","P"),"M")</f>
        <v>M</v>
      </c>
      <c r="AY5" s="4" t="str">
        <f>IF(ISBLANK(#REF!),IF(ISBLANK(#REF!),"","P"),"M")</f>
        <v>M</v>
      </c>
      <c r="AZ5" s="4" t="str">
        <f>IF(ISBLANK(#REF!),IF(ISBLANK(#REF!),"","P"),"M")</f>
        <v>M</v>
      </c>
      <c r="BA5" s="3" t="str">
        <f>IF(ISBLANK(#REF!),IF(ISBLANK(#REF!),"","P"),"M")</f>
        <v>M</v>
      </c>
      <c r="BB5" s="3" t="str">
        <f>IF(ISBLANK(#REF!),IF(ISBLANK(#REF!),"","P"),"M")</f>
        <v>M</v>
      </c>
      <c r="BC5" s="3" t="str">
        <f>IF(ISBLANK(#REF!),IF(ISBLANK(#REF!),"","P"),"M")</f>
        <v>M</v>
      </c>
      <c r="BD5" s="5" t="str">
        <f>IF(ISBLANK(#REF!),IF(ISBLANK(#REF!),"","P"),"M")</f>
        <v>M</v>
      </c>
    </row>
    <row r="6" spans="1:56" ht="20.100000000000001" customHeight="1">
      <c r="A6" s="19" t="s">
        <v>164</v>
      </c>
      <c r="B6" s="98" t="b">
        <f>VLOOKUP(A6,Students_Table[],6,FALSE)</f>
        <v>0</v>
      </c>
      <c r="C6" s="23">
        <v>3</v>
      </c>
      <c r="D6" s="23">
        <v>3</v>
      </c>
      <c r="E6" s="23">
        <v>3</v>
      </c>
      <c r="F6" s="23">
        <v>3</v>
      </c>
      <c r="G6" s="23">
        <v>3</v>
      </c>
      <c r="H6" s="23">
        <v>3</v>
      </c>
      <c r="I6" s="23">
        <v>3</v>
      </c>
      <c r="J6" s="23">
        <v>3</v>
      </c>
      <c r="K6" s="23">
        <v>3</v>
      </c>
      <c r="L6" s="24">
        <v>3</v>
      </c>
      <c r="M6" s="23">
        <v>3</v>
      </c>
      <c r="N6" s="23">
        <v>3</v>
      </c>
      <c r="O6" s="24">
        <v>3</v>
      </c>
      <c r="P6" s="23">
        <v>3</v>
      </c>
      <c r="Q6" s="23">
        <v>3</v>
      </c>
      <c r="R6" s="25">
        <v>3</v>
      </c>
      <c r="S6" s="23">
        <v>3</v>
      </c>
      <c r="T6" s="23">
        <v>3</v>
      </c>
      <c r="U6" s="23">
        <v>3</v>
      </c>
      <c r="V6" s="23">
        <v>3</v>
      </c>
      <c r="W6" s="23">
        <v>3</v>
      </c>
      <c r="X6" s="24">
        <v>3</v>
      </c>
      <c r="Y6" s="30">
        <v>3</v>
      </c>
      <c r="Z6" s="30">
        <v>3</v>
      </c>
      <c r="AA6" s="30">
        <v>3</v>
      </c>
      <c r="AB6" s="30">
        <v>3</v>
      </c>
      <c r="AC6" s="30">
        <v>1</v>
      </c>
      <c r="AD6" s="32">
        <v>2</v>
      </c>
      <c r="AE6" s="23">
        <v>3</v>
      </c>
      <c r="AF6" s="23">
        <v>3</v>
      </c>
      <c r="AG6" s="23">
        <v>3</v>
      </c>
      <c r="AH6" s="23">
        <v>3</v>
      </c>
      <c r="AI6" s="23">
        <v>3</v>
      </c>
      <c r="AJ6" s="23">
        <v>3</v>
      </c>
      <c r="AK6" s="23">
        <v>3</v>
      </c>
      <c r="AL6" s="23">
        <v>2</v>
      </c>
      <c r="AM6" s="23">
        <v>3</v>
      </c>
      <c r="AN6" s="23">
        <v>3</v>
      </c>
      <c r="AO6" s="25"/>
      <c r="AP6" s="23">
        <v>3</v>
      </c>
      <c r="AQ6" s="23"/>
      <c r="AR6" s="24"/>
      <c r="AS6" s="23"/>
      <c r="AT6" s="23">
        <v>3</v>
      </c>
      <c r="AU6" s="23">
        <v>1</v>
      </c>
      <c r="AV6" s="23">
        <v>3</v>
      </c>
      <c r="AW6" s="23"/>
      <c r="AX6" s="4" t="str">
        <f>IF(ISBLANK(#REF!),IF(ISBLANK(#REF!),"","P"),"M")</f>
        <v>M</v>
      </c>
      <c r="AY6" s="4" t="str">
        <f>IF(ISBLANK(#REF!),IF(ISBLANK(#REF!),"","P"),"M")</f>
        <v>M</v>
      </c>
      <c r="AZ6" s="4" t="str">
        <f>IF(ISBLANK(#REF!),IF(ISBLANK(#REF!),"","P"),"M")</f>
        <v>M</v>
      </c>
      <c r="BA6" s="3" t="str">
        <f>IF(ISBLANK(#REF!),IF(ISBLANK(#REF!),"","P"),"M")</f>
        <v>M</v>
      </c>
      <c r="BB6" s="3" t="str">
        <f>IF(ISBLANK(#REF!),IF(ISBLANK(#REF!),"","P"),"M")</f>
        <v>M</v>
      </c>
      <c r="BC6" s="3" t="str">
        <f>IF(ISBLANK(#REF!),IF(ISBLANK(#REF!),"","P"),"M")</f>
        <v>M</v>
      </c>
      <c r="BD6" s="5" t="str">
        <f>IF(ISBLANK(#REF!),IF(ISBLANK(#REF!),"","P"),"M")</f>
        <v>M</v>
      </c>
    </row>
    <row r="7" spans="1:56" s="2" customFormat="1" ht="20.100000000000001" customHeight="1">
      <c r="A7" s="19" t="s">
        <v>165</v>
      </c>
      <c r="B7" s="98" t="b">
        <f>VLOOKUP(A7,Students_Table[],6,FALSE)</f>
        <v>0</v>
      </c>
      <c r="C7" s="23">
        <v>3</v>
      </c>
      <c r="D7" s="23">
        <v>3</v>
      </c>
      <c r="E7" s="23">
        <v>3</v>
      </c>
      <c r="F7" s="23">
        <v>3</v>
      </c>
      <c r="G7" s="23">
        <v>3</v>
      </c>
      <c r="H7" s="23">
        <v>3</v>
      </c>
      <c r="I7" s="23">
        <v>3</v>
      </c>
      <c r="J7" s="23">
        <v>3</v>
      </c>
      <c r="K7" s="23">
        <v>3</v>
      </c>
      <c r="L7" s="24">
        <v>3</v>
      </c>
      <c r="M7" s="23">
        <v>3</v>
      </c>
      <c r="N7" s="23">
        <v>3</v>
      </c>
      <c r="O7" s="24"/>
      <c r="P7" s="23">
        <v>3</v>
      </c>
      <c r="Q7" s="23">
        <v>3</v>
      </c>
      <c r="R7" s="25">
        <v>3</v>
      </c>
      <c r="S7" s="23">
        <v>3</v>
      </c>
      <c r="T7" s="23">
        <v>3</v>
      </c>
      <c r="U7" s="23"/>
      <c r="V7" s="23">
        <v>3</v>
      </c>
      <c r="W7" s="23">
        <v>3</v>
      </c>
      <c r="X7" s="24">
        <v>3</v>
      </c>
      <c r="Y7" s="30">
        <v>3</v>
      </c>
      <c r="Z7" s="30">
        <v>3</v>
      </c>
      <c r="AA7" s="30">
        <v>3</v>
      </c>
      <c r="AB7" s="33">
        <v>2</v>
      </c>
      <c r="AC7" s="30"/>
      <c r="AD7" s="32"/>
      <c r="AE7" s="23">
        <v>3</v>
      </c>
      <c r="AF7" s="23">
        <v>3</v>
      </c>
      <c r="AG7" s="23">
        <v>3</v>
      </c>
      <c r="AH7" s="23">
        <v>3</v>
      </c>
      <c r="AI7" s="23">
        <v>3</v>
      </c>
      <c r="AJ7" s="23">
        <v>3</v>
      </c>
      <c r="AK7" s="23">
        <v>2</v>
      </c>
      <c r="AL7" s="23"/>
      <c r="AM7" s="23"/>
      <c r="AN7" s="23"/>
      <c r="AO7" s="25"/>
      <c r="AP7" s="23"/>
      <c r="AQ7" s="23"/>
      <c r="AR7" s="24"/>
      <c r="AS7" s="23"/>
      <c r="AT7" s="23"/>
      <c r="AU7" s="23"/>
      <c r="AV7" s="23"/>
      <c r="AW7" s="23"/>
      <c r="AX7" s="4" t="str">
        <f>IF(ISBLANK(#REF!),IF(ISBLANK(#REF!),"","P"),"M")</f>
        <v>M</v>
      </c>
      <c r="AY7" s="4" t="str">
        <f>IF(ISBLANK(#REF!),IF(ISBLANK(#REF!),"","P"),"M")</f>
        <v>M</v>
      </c>
      <c r="AZ7" s="4" t="str">
        <f>IF(ISBLANK(#REF!),IF(ISBLANK(#REF!),"","P"),"M")</f>
        <v>M</v>
      </c>
      <c r="BA7" s="3" t="str">
        <f>IF(ISBLANK(#REF!),IF(ISBLANK(#REF!),"","P"),"M")</f>
        <v>M</v>
      </c>
      <c r="BB7" s="3" t="str">
        <f>IF(ISBLANK(#REF!),IF(ISBLANK(#REF!),"","P"),"M")</f>
        <v>M</v>
      </c>
      <c r="BC7" s="3" t="str">
        <f>IF(ISBLANK(#REF!),IF(ISBLANK(#REF!),"","P"),"M")</f>
        <v>M</v>
      </c>
      <c r="BD7" s="5" t="str">
        <f>IF(ISBLANK(#REF!),IF(ISBLANK(#REF!),"","P"),"M")</f>
        <v>M</v>
      </c>
    </row>
    <row r="8" spans="1:56" s="2" customFormat="1" ht="20.100000000000001" customHeight="1">
      <c r="A8" s="19" t="s">
        <v>166</v>
      </c>
      <c r="B8" s="98" t="b">
        <f>VLOOKUP(A8,Students_Table[],6,FALSE)</f>
        <v>1</v>
      </c>
      <c r="C8" s="23">
        <v>3</v>
      </c>
      <c r="D8" s="23">
        <v>3</v>
      </c>
      <c r="E8" s="23">
        <v>3</v>
      </c>
      <c r="F8" s="23">
        <v>3</v>
      </c>
      <c r="G8" s="23">
        <v>3</v>
      </c>
      <c r="H8" s="23">
        <v>3</v>
      </c>
      <c r="I8" s="23">
        <v>3</v>
      </c>
      <c r="J8" s="23">
        <v>3</v>
      </c>
      <c r="K8" s="23">
        <v>3</v>
      </c>
      <c r="L8" s="24">
        <v>3</v>
      </c>
      <c r="M8" s="23">
        <v>3</v>
      </c>
      <c r="N8" s="23">
        <v>3</v>
      </c>
      <c r="O8" s="24">
        <v>2</v>
      </c>
      <c r="P8" s="23">
        <v>3</v>
      </c>
      <c r="Q8" s="23">
        <v>3</v>
      </c>
      <c r="R8" s="25">
        <v>3</v>
      </c>
      <c r="S8" s="23">
        <v>3</v>
      </c>
      <c r="T8" s="23">
        <v>3</v>
      </c>
      <c r="U8" s="23"/>
      <c r="V8" s="23">
        <v>3</v>
      </c>
      <c r="W8" s="23">
        <v>3</v>
      </c>
      <c r="X8" s="24">
        <v>3</v>
      </c>
      <c r="Y8" s="30">
        <v>3</v>
      </c>
      <c r="Z8" s="30">
        <v>3</v>
      </c>
      <c r="AA8" s="30">
        <v>3</v>
      </c>
      <c r="AB8" s="33">
        <v>2</v>
      </c>
      <c r="AC8" s="34"/>
      <c r="AD8" s="32"/>
      <c r="AE8" s="23">
        <v>3</v>
      </c>
      <c r="AF8" s="23">
        <v>3</v>
      </c>
      <c r="AG8" s="23">
        <v>3</v>
      </c>
      <c r="AH8" s="23">
        <v>3</v>
      </c>
      <c r="AI8" s="23">
        <v>3</v>
      </c>
      <c r="AJ8" s="23">
        <v>3</v>
      </c>
      <c r="AK8" s="23">
        <v>3</v>
      </c>
      <c r="AL8" s="23">
        <v>2</v>
      </c>
      <c r="AM8" s="23">
        <v>3</v>
      </c>
      <c r="AN8" s="23">
        <v>2</v>
      </c>
      <c r="AO8" s="25"/>
      <c r="AP8" s="23">
        <v>3</v>
      </c>
      <c r="AQ8" s="23"/>
      <c r="AR8" s="24"/>
      <c r="AS8" s="23"/>
      <c r="AT8" s="23">
        <v>2</v>
      </c>
      <c r="AU8" s="23"/>
      <c r="AV8" s="23">
        <v>2</v>
      </c>
      <c r="AW8" s="23"/>
      <c r="AX8" s="4" t="str">
        <f>IF(ISBLANK(#REF!),IF(ISBLANK(#REF!),"","P"),"M")</f>
        <v>M</v>
      </c>
      <c r="AY8" s="4" t="str">
        <f>IF(ISBLANK(#REF!),IF(ISBLANK(#REF!),"","P"),"M")</f>
        <v>M</v>
      </c>
      <c r="AZ8" s="4" t="str">
        <f>IF(ISBLANK(#REF!),IF(ISBLANK(#REF!),"","P"),"M")</f>
        <v>M</v>
      </c>
      <c r="BA8" s="3" t="str">
        <f>IF(ISBLANK(#REF!),IF(ISBLANK(#REF!),"","P"),"M")</f>
        <v>M</v>
      </c>
      <c r="BB8" s="3" t="str">
        <f>IF(ISBLANK(#REF!),IF(ISBLANK(#REF!),"","P"),"M")</f>
        <v>M</v>
      </c>
      <c r="BC8" s="3" t="str">
        <f>IF(ISBLANK(#REF!),IF(ISBLANK(#REF!),"","P"),"M")</f>
        <v>M</v>
      </c>
      <c r="BD8" s="5" t="str">
        <f>IF(ISBLANK(#REF!),IF(ISBLANK(#REF!),"","P"),"M")</f>
        <v>M</v>
      </c>
    </row>
    <row r="9" spans="1:56" s="2" customFormat="1" ht="20.100000000000001" customHeight="1">
      <c r="A9" s="19" t="s">
        <v>167</v>
      </c>
      <c r="B9" s="98" t="b">
        <f>VLOOKUP(A9,Students_Table[],6,FALSE)</f>
        <v>0</v>
      </c>
      <c r="C9" s="23">
        <v>3</v>
      </c>
      <c r="D9" s="23">
        <v>3</v>
      </c>
      <c r="E9" s="23">
        <v>3</v>
      </c>
      <c r="F9" s="23">
        <v>3</v>
      </c>
      <c r="G9" s="23">
        <v>3</v>
      </c>
      <c r="H9" s="23">
        <v>3</v>
      </c>
      <c r="I9" s="23">
        <v>3</v>
      </c>
      <c r="J9" s="23">
        <v>3</v>
      </c>
      <c r="K9" s="23">
        <v>3</v>
      </c>
      <c r="L9" s="24">
        <v>3</v>
      </c>
      <c r="M9" s="23">
        <v>3</v>
      </c>
      <c r="N9" s="23">
        <v>3</v>
      </c>
      <c r="O9" s="24">
        <v>3</v>
      </c>
      <c r="P9" s="23">
        <v>3</v>
      </c>
      <c r="Q9" s="23">
        <v>3</v>
      </c>
      <c r="R9" s="25">
        <v>3</v>
      </c>
      <c r="S9" s="23">
        <v>3</v>
      </c>
      <c r="T9" s="23">
        <v>3</v>
      </c>
      <c r="U9" s="23"/>
      <c r="V9" s="23">
        <v>3</v>
      </c>
      <c r="W9" s="23"/>
      <c r="X9" s="24">
        <v>2</v>
      </c>
      <c r="Y9" s="30"/>
      <c r="Z9" s="35"/>
      <c r="AA9" s="30"/>
      <c r="AB9" s="30"/>
      <c r="AC9" s="30"/>
      <c r="AD9" s="32"/>
      <c r="AE9" s="23">
        <v>3</v>
      </c>
      <c r="AF9" s="23">
        <v>3</v>
      </c>
      <c r="AG9" s="23">
        <v>3</v>
      </c>
      <c r="AH9" s="23">
        <v>3</v>
      </c>
      <c r="AI9" s="23">
        <v>3</v>
      </c>
      <c r="AJ9" s="23">
        <v>3</v>
      </c>
      <c r="AK9" s="23">
        <v>2</v>
      </c>
      <c r="AL9" s="23"/>
      <c r="AM9" s="23"/>
      <c r="AN9" s="23"/>
      <c r="AO9" s="25"/>
      <c r="AP9" s="23"/>
      <c r="AQ9" s="23"/>
      <c r="AR9" s="24"/>
      <c r="AS9" s="23"/>
      <c r="AT9" s="23"/>
      <c r="AU9" s="23"/>
      <c r="AV9" s="23"/>
      <c r="AW9" s="23"/>
      <c r="AX9" s="4"/>
      <c r="AY9" s="4"/>
      <c r="AZ9" s="4"/>
      <c r="BA9" s="3"/>
      <c r="BB9" s="3"/>
      <c r="BC9" s="3"/>
      <c r="BD9" s="5"/>
    </row>
    <row r="10" spans="1:56" s="2" customFormat="1" ht="20.100000000000001" customHeight="1">
      <c r="A10" s="19" t="s">
        <v>168</v>
      </c>
      <c r="B10" s="98" t="b">
        <f>VLOOKUP(A10,Students_Table[],6,FALSE)</f>
        <v>0</v>
      </c>
      <c r="C10" s="23">
        <v>3</v>
      </c>
      <c r="D10" s="23">
        <v>3</v>
      </c>
      <c r="E10" s="23">
        <v>3</v>
      </c>
      <c r="F10" s="23">
        <v>3</v>
      </c>
      <c r="G10" s="23">
        <v>3</v>
      </c>
      <c r="H10" s="23">
        <v>3</v>
      </c>
      <c r="I10" s="23">
        <v>3</v>
      </c>
      <c r="J10" s="23">
        <v>2</v>
      </c>
      <c r="K10" s="23">
        <v>2</v>
      </c>
      <c r="L10" s="24">
        <v>2</v>
      </c>
      <c r="M10" s="23">
        <v>3</v>
      </c>
      <c r="N10" s="23">
        <v>2</v>
      </c>
      <c r="O10" s="24"/>
      <c r="P10" s="23"/>
      <c r="Q10" s="23"/>
      <c r="R10" s="25"/>
      <c r="S10" s="23"/>
      <c r="T10" s="23"/>
      <c r="U10" s="23"/>
      <c r="V10" s="23"/>
      <c r="W10" s="23"/>
      <c r="X10" s="24"/>
      <c r="Y10" s="30"/>
      <c r="Z10" s="30"/>
      <c r="AA10" s="30"/>
      <c r="AB10" s="30"/>
      <c r="AC10" s="30"/>
      <c r="AD10" s="32"/>
      <c r="AE10" s="23"/>
      <c r="AF10" s="23"/>
      <c r="AG10" s="23"/>
      <c r="AH10" s="23"/>
      <c r="AI10" s="23"/>
      <c r="AJ10" s="23"/>
      <c r="AK10" s="23"/>
      <c r="AL10" s="23"/>
      <c r="AM10" s="23"/>
      <c r="AN10" s="23"/>
      <c r="AO10" s="25"/>
      <c r="AP10" s="23"/>
      <c r="AQ10" s="23"/>
      <c r="AR10" s="24"/>
      <c r="AS10" s="23"/>
      <c r="AT10" s="23"/>
      <c r="AU10" s="23"/>
      <c r="AV10" s="23"/>
      <c r="AW10" s="23"/>
      <c r="AX10" s="4"/>
      <c r="AY10" s="4"/>
      <c r="AZ10" s="4"/>
      <c r="BA10" s="3"/>
      <c r="BB10" s="3"/>
      <c r="BC10" s="3"/>
      <c r="BD10" s="5"/>
    </row>
    <row r="11" spans="1:56" ht="20.100000000000001" customHeight="1">
      <c r="A11" s="19" t="s">
        <v>169</v>
      </c>
      <c r="B11" s="98" t="b">
        <f>VLOOKUP(A11,Students_Table[],6,FALSE)</f>
        <v>0</v>
      </c>
      <c r="C11" s="23">
        <v>3</v>
      </c>
      <c r="D11" s="23">
        <v>3</v>
      </c>
      <c r="E11" s="23">
        <v>3</v>
      </c>
      <c r="F11" s="23">
        <v>3</v>
      </c>
      <c r="G11" s="23">
        <v>3</v>
      </c>
      <c r="H11" s="23">
        <v>3</v>
      </c>
      <c r="I11" s="23">
        <v>3</v>
      </c>
      <c r="J11" s="23">
        <v>3</v>
      </c>
      <c r="K11" s="23">
        <v>3</v>
      </c>
      <c r="L11" s="24">
        <v>3</v>
      </c>
      <c r="M11" s="23">
        <v>3</v>
      </c>
      <c r="N11" s="23">
        <v>3</v>
      </c>
      <c r="O11" s="24">
        <v>3</v>
      </c>
      <c r="P11" s="23">
        <v>3</v>
      </c>
      <c r="Q11" s="23">
        <v>3</v>
      </c>
      <c r="R11" s="25">
        <v>3</v>
      </c>
      <c r="S11" s="23">
        <v>3</v>
      </c>
      <c r="T11" s="23">
        <v>3</v>
      </c>
      <c r="U11" s="23">
        <v>3</v>
      </c>
      <c r="V11" s="23">
        <v>3</v>
      </c>
      <c r="W11" s="23">
        <v>3</v>
      </c>
      <c r="X11" s="24">
        <v>2</v>
      </c>
      <c r="Y11" s="30">
        <v>3</v>
      </c>
      <c r="Z11" s="36">
        <v>2</v>
      </c>
      <c r="AA11" s="36">
        <v>2</v>
      </c>
      <c r="AB11" s="30"/>
      <c r="AC11" s="30"/>
      <c r="AD11" s="32"/>
      <c r="AE11" s="23">
        <v>3</v>
      </c>
      <c r="AF11" s="23">
        <v>2</v>
      </c>
      <c r="AG11" s="23">
        <v>2</v>
      </c>
      <c r="AH11" s="23">
        <v>1</v>
      </c>
      <c r="AI11" s="23">
        <v>1</v>
      </c>
      <c r="AJ11" s="23">
        <v>2</v>
      </c>
      <c r="AK11" s="23"/>
      <c r="AL11" s="23"/>
      <c r="AM11" s="23"/>
      <c r="AN11" s="23"/>
      <c r="AO11" s="25"/>
      <c r="AP11" s="23"/>
      <c r="AQ11" s="23"/>
      <c r="AR11" s="24"/>
      <c r="AS11" s="23"/>
      <c r="AT11" s="23"/>
      <c r="AU11" s="23"/>
      <c r="AV11" s="23"/>
      <c r="AW11" s="23"/>
      <c r="AX11" s="4" t="str">
        <f>IF(ISBLANK(#REF!),IF(ISBLANK(#REF!),"","P"),"M")</f>
        <v>M</v>
      </c>
      <c r="AY11" s="4" t="str">
        <f>IF(ISBLANK(#REF!),IF(ISBLANK(#REF!),"","P"),"M")</f>
        <v>M</v>
      </c>
      <c r="AZ11" s="4" t="str">
        <f>IF(ISBLANK(#REF!),IF(ISBLANK(#REF!),"","P"),"M")</f>
        <v>M</v>
      </c>
      <c r="BA11" s="3" t="str">
        <f>IF(ISBLANK(#REF!),IF(ISBLANK(#REF!),"","P"),"M")</f>
        <v>M</v>
      </c>
      <c r="BB11" s="3" t="str">
        <f>IF(ISBLANK(#REF!),IF(ISBLANK(#REF!),"","P"),"M")</f>
        <v>M</v>
      </c>
      <c r="BC11" s="3" t="str">
        <f>IF(ISBLANK(#REF!),IF(ISBLANK(#REF!),"","P"),"M")</f>
        <v>M</v>
      </c>
      <c r="BD11" s="5" t="str">
        <f>IF(ISBLANK(#REF!),IF(ISBLANK(#REF!),"","P"),"M")</f>
        <v>M</v>
      </c>
    </row>
    <row r="12" spans="1:56" ht="20.100000000000001" customHeight="1">
      <c r="A12" s="19" t="s">
        <v>170</v>
      </c>
      <c r="B12" s="98" t="b">
        <f>VLOOKUP(A12,Students_Table[],6,FALSE)</f>
        <v>0</v>
      </c>
      <c r="C12" s="23">
        <v>3</v>
      </c>
      <c r="D12" s="23">
        <v>3</v>
      </c>
      <c r="E12" s="23">
        <v>3</v>
      </c>
      <c r="F12" s="23">
        <v>3</v>
      </c>
      <c r="G12" s="23">
        <v>3</v>
      </c>
      <c r="H12" s="23">
        <v>3</v>
      </c>
      <c r="I12" s="23">
        <v>3</v>
      </c>
      <c r="J12" s="23">
        <v>3</v>
      </c>
      <c r="K12" s="23">
        <v>3</v>
      </c>
      <c r="L12" s="24">
        <v>3</v>
      </c>
      <c r="M12" s="23">
        <v>3</v>
      </c>
      <c r="N12" s="23">
        <v>3</v>
      </c>
      <c r="O12" s="24">
        <v>3</v>
      </c>
      <c r="P12" s="23">
        <v>3</v>
      </c>
      <c r="Q12" s="23">
        <v>3</v>
      </c>
      <c r="R12" s="25"/>
      <c r="S12" s="23">
        <v>3</v>
      </c>
      <c r="T12" s="23">
        <v>3</v>
      </c>
      <c r="U12" s="23"/>
      <c r="V12" s="23">
        <v>3</v>
      </c>
      <c r="W12" s="23">
        <v>2</v>
      </c>
      <c r="X12" s="24">
        <v>3</v>
      </c>
      <c r="Y12" s="30">
        <v>3</v>
      </c>
      <c r="Z12" s="30">
        <v>3</v>
      </c>
      <c r="AA12" s="30">
        <v>3</v>
      </c>
      <c r="AB12" s="33">
        <v>2</v>
      </c>
      <c r="AC12" s="30"/>
      <c r="AD12" s="32"/>
      <c r="AE12" s="23">
        <v>3</v>
      </c>
      <c r="AF12" s="23">
        <v>3</v>
      </c>
      <c r="AG12" s="23">
        <v>3</v>
      </c>
      <c r="AH12" s="23">
        <v>3</v>
      </c>
      <c r="AI12" s="23">
        <v>3</v>
      </c>
      <c r="AJ12" s="23">
        <v>3</v>
      </c>
      <c r="AK12" s="23">
        <v>2</v>
      </c>
      <c r="AL12" s="23"/>
      <c r="AM12" s="23"/>
      <c r="AN12" s="23"/>
      <c r="AO12" s="25"/>
      <c r="AP12" s="23"/>
      <c r="AQ12" s="23"/>
      <c r="AR12" s="24"/>
      <c r="AS12" s="23"/>
      <c r="AT12" s="23"/>
      <c r="AU12" s="23"/>
      <c r="AV12" s="23"/>
      <c r="AW12" s="23"/>
      <c r="AX12" s="4" t="str">
        <f>IF(ISBLANK(#REF!),IF(ISBLANK(#REF!),"","P"),"M")</f>
        <v>M</v>
      </c>
      <c r="AY12" s="4" t="str">
        <f>IF(ISBLANK(#REF!),IF(ISBLANK(#REF!),"","P"),"M")</f>
        <v>M</v>
      </c>
      <c r="AZ12" s="4" t="str">
        <f>IF(ISBLANK(#REF!),IF(ISBLANK(#REF!),"","P"),"M")</f>
        <v>M</v>
      </c>
      <c r="BA12" s="3" t="str">
        <f>IF(ISBLANK(#REF!),IF(ISBLANK(#REF!),"","P"),"M")</f>
        <v>M</v>
      </c>
      <c r="BB12" s="3" t="str">
        <f>IF(ISBLANK(#REF!),IF(ISBLANK(#REF!),"","P"),"M")</f>
        <v>M</v>
      </c>
      <c r="BC12" s="3" t="str">
        <f>IF(ISBLANK(#REF!),IF(ISBLANK(#REF!),"","P"),"M")</f>
        <v>M</v>
      </c>
      <c r="BD12" s="5" t="str">
        <f>IF(ISBLANK(#REF!),IF(ISBLANK(#REF!),"","P"),"M")</f>
        <v>M</v>
      </c>
    </row>
    <row r="13" spans="1:56" ht="20.100000000000001" customHeight="1">
      <c r="A13" s="19" t="s">
        <v>171</v>
      </c>
      <c r="B13" s="98" t="b">
        <f>VLOOKUP(A13,Students_Table[],6,FALSE)</f>
        <v>0</v>
      </c>
      <c r="C13" s="23">
        <v>3</v>
      </c>
      <c r="D13" s="23">
        <v>3</v>
      </c>
      <c r="E13" s="23">
        <v>3</v>
      </c>
      <c r="F13" s="23">
        <v>3</v>
      </c>
      <c r="G13" s="23">
        <v>3</v>
      </c>
      <c r="H13" s="23">
        <v>3</v>
      </c>
      <c r="I13" s="23">
        <v>3</v>
      </c>
      <c r="J13" s="23">
        <v>3</v>
      </c>
      <c r="K13" s="23">
        <v>3</v>
      </c>
      <c r="L13" s="24">
        <v>3</v>
      </c>
      <c r="M13" s="23">
        <v>3</v>
      </c>
      <c r="N13" s="23">
        <v>3</v>
      </c>
      <c r="O13" s="24">
        <v>3</v>
      </c>
      <c r="P13" s="23">
        <v>3</v>
      </c>
      <c r="Q13" s="23">
        <v>3</v>
      </c>
      <c r="R13" s="25">
        <v>3</v>
      </c>
      <c r="S13" s="23">
        <v>3</v>
      </c>
      <c r="T13" s="23">
        <v>3</v>
      </c>
      <c r="U13" s="23"/>
      <c r="V13" s="23">
        <v>3</v>
      </c>
      <c r="W13" s="23"/>
      <c r="X13" s="24"/>
      <c r="Y13" s="30">
        <v>3</v>
      </c>
      <c r="Z13" s="33">
        <v>3</v>
      </c>
      <c r="AA13" s="30">
        <v>2</v>
      </c>
      <c r="AB13" s="30"/>
      <c r="AC13" s="30"/>
      <c r="AD13" s="32"/>
      <c r="AE13" s="23">
        <v>3</v>
      </c>
      <c r="AF13" s="23">
        <v>3</v>
      </c>
      <c r="AG13" s="23">
        <v>3</v>
      </c>
      <c r="AH13" s="23">
        <v>3</v>
      </c>
      <c r="AI13" s="23">
        <v>2</v>
      </c>
      <c r="AJ13" s="23">
        <v>3</v>
      </c>
      <c r="AK13" s="23"/>
      <c r="AL13" s="23"/>
      <c r="AM13" s="23"/>
      <c r="AN13" s="23"/>
      <c r="AO13" s="25"/>
      <c r="AP13" s="23"/>
      <c r="AQ13" s="23"/>
      <c r="AR13" s="24"/>
      <c r="AS13" s="23"/>
      <c r="AT13" s="23"/>
      <c r="AU13" s="23"/>
      <c r="AV13" s="23"/>
      <c r="AW13" s="23"/>
      <c r="AX13" s="14" t="str">
        <f>IF(ISBLANK(#REF!),IF(ISBLANK(#REF!),"","P"),"M")</f>
        <v>M</v>
      </c>
      <c r="AY13" s="14" t="str">
        <f>IF(ISBLANK(#REF!),IF(ISBLANK(#REF!),"","P"),"M")</f>
        <v>M</v>
      </c>
      <c r="AZ13" s="14" t="str">
        <f>IF(ISBLANK(#REF!),IF(ISBLANK(#REF!),"","P"),"M")</f>
        <v>M</v>
      </c>
      <c r="BA13" s="6" t="str">
        <f>IF(ISBLANK(#REF!),IF(ISBLANK(#REF!),"","P"),"M")</f>
        <v>M</v>
      </c>
      <c r="BB13" s="6" t="str">
        <f>IF(ISBLANK(#REF!),IF(ISBLANK(#REF!),"","P"),"M")</f>
        <v>M</v>
      </c>
      <c r="BC13" s="6" t="str">
        <f>IF(ISBLANK(#REF!),IF(ISBLANK(#REF!),"","P"),"M")</f>
        <v>M</v>
      </c>
      <c r="BD13" s="5" t="str">
        <f>IF(ISBLANK(#REF!),IF(ISBLANK(#REF!),"","P"),"M")</f>
        <v>M</v>
      </c>
    </row>
    <row r="14" spans="1:56" s="7" customFormat="1" ht="20.100000000000001" customHeight="1">
      <c r="A14" s="19" t="s">
        <v>172</v>
      </c>
      <c r="B14" s="98" t="b">
        <f>VLOOKUP(A14,Students_Table[],6,FALSE)</f>
        <v>0</v>
      </c>
      <c r="C14" s="23">
        <v>3</v>
      </c>
      <c r="D14" s="23">
        <v>3</v>
      </c>
      <c r="E14" s="23">
        <v>3</v>
      </c>
      <c r="F14" s="23">
        <v>3</v>
      </c>
      <c r="G14" s="23">
        <v>3</v>
      </c>
      <c r="H14" s="23">
        <v>3</v>
      </c>
      <c r="I14" s="23">
        <v>3</v>
      </c>
      <c r="J14" s="23">
        <v>3</v>
      </c>
      <c r="K14" s="23">
        <v>3</v>
      </c>
      <c r="L14" s="24">
        <v>3</v>
      </c>
      <c r="M14" s="23">
        <v>2</v>
      </c>
      <c r="N14" s="23">
        <v>3</v>
      </c>
      <c r="O14" s="24">
        <v>3</v>
      </c>
      <c r="P14" s="23">
        <v>3</v>
      </c>
      <c r="Q14" s="23">
        <v>3</v>
      </c>
      <c r="R14" s="25">
        <v>3</v>
      </c>
      <c r="S14" s="23">
        <v>3</v>
      </c>
      <c r="T14" s="23">
        <v>3</v>
      </c>
      <c r="U14" s="23">
        <v>3</v>
      </c>
      <c r="V14" s="23">
        <v>3</v>
      </c>
      <c r="W14" s="23">
        <v>2</v>
      </c>
      <c r="X14" s="24">
        <v>3</v>
      </c>
      <c r="Y14" s="30">
        <v>3</v>
      </c>
      <c r="Z14" s="34">
        <v>3</v>
      </c>
      <c r="AA14" s="30"/>
      <c r="AB14" s="30"/>
      <c r="AC14" s="30"/>
      <c r="AD14" s="32"/>
      <c r="AE14" s="23">
        <v>3</v>
      </c>
      <c r="AF14" s="23">
        <v>3</v>
      </c>
      <c r="AG14" s="23">
        <v>3</v>
      </c>
      <c r="AH14" s="23">
        <v>3</v>
      </c>
      <c r="AI14" s="23">
        <v>3</v>
      </c>
      <c r="AJ14" s="23">
        <v>3</v>
      </c>
      <c r="AK14" s="23">
        <v>3</v>
      </c>
      <c r="AL14" s="37"/>
      <c r="AM14" s="37"/>
      <c r="AN14" s="37"/>
      <c r="AO14" s="25"/>
      <c r="AP14" s="23"/>
      <c r="AQ14" s="23"/>
      <c r="AR14" s="24"/>
      <c r="AS14" s="23"/>
      <c r="AT14" s="23"/>
      <c r="AU14" s="23"/>
      <c r="AV14" s="23"/>
      <c r="AW14" s="23"/>
      <c r="AX14" s="4" t="str">
        <f>IF(ISBLANK(#REF!),IF(ISBLANK(#REF!),"","P"),"M")</f>
        <v>M</v>
      </c>
      <c r="AY14" s="4" t="str">
        <f>IF(ISBLANK(#REF!),IF(ISBLANK(#REF!),"","P"),"M")</f>
        <v>M</v>
      </c>
      <c r="AZ14" s="4" t="str">
        <f>IF(ISBLANK(#REF!),IF(ISBLANK(#REF!),"","P"),"M")</f>
        <v>M</v>
      </c>
      <c r="BA14" s="3" t="str">
        <f>IF(ISBLANK(#REF!),IF(ISBLANK(#REF!),"","P"),"M")</f>
        <v>M</v>
      </c>
      <c r="BB14" s="3" t="str">
        <f>IF(ISBLANK(#REF!),IF(ISBLANK(#REF!),"","P"),"M")</f>
        <v>M</v>
      </c>
      <c r="BC14" s="3" t="str">
        <f>IF(ISBLANK(#REF!),IF(ISBLANK(#REF!),"","P"),"M")</f>
        <v>M</v>
      </c>
      <c r="BD14" s="5" t="str">
        <f>IF(ISBLANK(#REF!),IF(ISBLANK(#REF!),"","P"),"M")</f>
        <v>M</v>
      </c>
    </row>
    <row r="15" spans="1:56" ht="20.100000000000001" customHeight="1">
      <c r="A15" s="19" t="s">
        <v>173</v>
      </c>
      <c r="B15" s="98" t="b">
        <f>VLOOKUP(A15,Students_Table[],6,FALSE)</f>
        <v>0</v>
      </c>
      <c r="C15" s="23">
        <v>3</v>
      </c>
      <c r="D15" s="23">
        <v>3</v>
      </c>
      <c r="E15" s="23">
        <v>3</v>
      </c>
      <c r="F15" s="23">
        <v>3</v>
      </c>
      <c r="G15" s="23">
        <v>3</v>
      </c>
      <c r="H15" s="23">
        <v>3</v>
      </c>
      <c r="I15" s="23">
        <v>3</v>
      </c>
      <c r="J15" s="23">
        <v>3</v>
      </c>
      <c r="K15" s="23">
        <v>3</v>
      </c>
      <c r="L15" s="24">
        <v>3</v>
      </c>
      <c r="M15" s="23">
        <v>2</v>
      </c>
      <c r="N15" s="23">
        <v>2</v>
      </c>
      <c r="O15" s="24">
        <v>2</v>
      </c>
      <c r="P15" s="23">
        <v>2</v>
      </c>
      <c r="Q15" s="23">
        <v>1</v>
      </c>
      <c r="R15" s="25">
        <v>3</v>
      </c>
      <c r="S15" s="23">
        <v>3</v>
      </c>
      <c r="T15" s="23">
        <v>3</v>
      </c>
      <c r="U15" s="23">
        <v>3</v>
      </c>
      <c r="V15" s="23">
        <v>3</v>
      </c>
      <c r="W15" s="23"/>
      <c r="X15" s="32"/>
      <c r="Y15" s="30"/>
      <c r="Z15" s="30"/>
      <c r="AA15" s="30"/>
      <c r="AB15" s="30"/>
      <c r="AC15" s="30"/>
      <c r="AD15" s="32"/>
      <c r="AE15" s="23"/>
      <c r="AF15" s="23"/>
      <c r="AG15" s="23"/>
      <c r="AH15" s="23"/>
      <c r="AI15" s="23"/>
      <c r="AJ15" s="23"/>
      <c r="AK15" s="23"/>
      <c r="AL15" s="23"/>
      <c r="AM15" s="23"/>
      <c r="AN15" s="23"/>
      <c r="AO15" s="25"/>
      <c r="AP15" s="23"/>
      <c r="AQ15" s="23"/>
      <c r="AR15" s="24"/>
      <c r="AS15" s="23"/>
      <c r="AT15" s="23"/>
      <c r="AU15" s="23"/>
      <c r="AV15" s="23"/>
      <c r="AW15" s="23"/>
      <c r="AX15" s="4" t="str">
        <f>IF(ISBLANK(#REF!),IF(ISBLANK(#REF!),"","P"),"M")</f>
        <v>M</v>
      </c>
      <c r="AY15" s="4" t="str">
        <f>IF(ISBLANK(#REF!),IF(ISBLANK(#REF!),"","P"),"M")</f>
        <v>M</v>
      </c>
      <c r="AZ15" s="4" t="str">
        <f>IF(ISBLANK(#REF!),IF(ISBLANK(#REF!),"","P"),"M")</f>
        <v>M</v>
      </c>
      <c r="BA15" s="3" t="str">
        <f>IF(ISBLANK(#REF!),IF(ISBLANK(#REF!),"","P"),"M")</f>
        <v>M</v>
      </c>
      <c r="BB15" s="3" t="str">
        <f>IF(ISBLANK(#REF!),IF(ISBLANK(#REF!),"","P"),"M")</f>
        <v>M</v>
      </c>
      <c r="BC15" s="3" t="str">
        <f>IF(ISBLANK(#REF!),IF(ISBLANK(#REF!),"","P"),"M")</f>
        <v>M</v>
      </c>
      <c r="BD15" s="5" t="str">
        <f>IF(ISBLANK(#REF!),IF(ISBLANK(#REF!),"","P"),"M")</f>
        <v>M</v>
      </c>
    </row>
    <row r="16" spans="1:56" ht="19.5" customHeight="1">
      <c r="A16" s="19" t="s">
        <v>174</v>
      </c>
      <c r="B16" s="98" t="b">
        <f>VLOOKUP(A16,Students_Table[],6,FALSE)</f>
        <v>1</v>
      </c>
      <c r="C16" s="23">
        <v>3</v>
      </c>
      <c r="D16" s="23">
        <v>3</v>
      </c>
      <c r="E16" s="23">
        <v>3</v>
      </c>
      <c r="F16" s="23">
        <v>3</v>
      </c>
      <c r="G16" s="23">
        <v>3</v>
      </c>
      <c r="H16" s="23">
        <v>3</v>
      </c>
      <c r="I16" s="23">
        <v>3</v>
      </c>
      <c r="J16" s="23">
        <v>3</v>
      </c>
      <c r="K16" s="23">
        <v>3</v>
      </c>
      <c r="L16" s="24">
        <v>3</v>
      </c>
      <c r="M16" s="23">
        <v>3</v>
      </c>
      <c r="N16" s="23">
        <v>3</v>
      </c>
      <c r="O16" s="24">
        <v>2</v>
      </c>
      <c r="P16" s="23">
        <v>3</v>
      </c>
      <c r="Q16" s="23">
        <v>3</v>
      </c>
      <c r="R16" s="25">
        <v>3</v>
      </c>
      <c r="S16" s="23">
        <v>3</v>
      </c>
      <c r="T16" s="23">
        <v>3</v>
      </c>
      <c r="U16" s="23">
        <v>2</v>
      </c>
      <c r="V16" s="23">
        <v>3</v>
      </c>
      <c r="W16" s="23">
        <v>3</v>
      </c>
      <c r="X16" s="24">
        <v>3</v>
      </c>
      <c r="Y16" s="30">
        <v>3</v>
      </c>
      <c r="Z16" s="30">
        <v>3</v>
      </c>
      <c r="AA16" s="30">
        <v>3</v>
      </c>
      <c r="AB16" s="30">
        <v>3</v>
      </c>
      <c r="AC16" s="30">
        <v>3</v>
      </c>
      <c r="AD16" s="32">
        <v>1</v>
      </c>
      <c r="AE16" s="23">
        <v>3</v>
      </c>
      <c r="AF16" s="23">
        <v>3</v>
      </c>
      <c r="AG16" s="23">
        <v>3</v>
      </c>
      <c r="AH16" s="23">
        <v>3</v>
      </c>
      <c r="AI16" s="23">
        <v>3</v>
      </c>
      <c r="AJ16" s="23">
        <v>3</v>
      </c>
      <c r="AK16" s="23">
        <v>3</v>
      </c>
      <c r="AL16" s="23">
        <v>2</v>
      </c>
      <c r="AM16" s="23">
        <v>3</v>
      </c>
      <c r="AN16" s="23">
        <v>3</v>
      </c>
      <c r="AO16" s="25"/>
      <c r="AP16" s="23">
        <v>3</v>
      </c>
      <c r="AQ16" s="23">
        <v>2</v>
      </c>
      <c r="AR16" s="24">
        <v>1</v>
      </c>
      <c r="AS16" s="23">
        <v>3</v>
      </c>
      <c r="AT16" s="23">
        <v>3</v>
      </c>
      <c r="AU16" s="23">
        <v>2</v>
      </c>
      <c r="AV16" s="23">
        <v>2</v>
      </c>
      <c r="AW16" s="23"/>
      <c r="AX16" s="4" t="str">
        <f>IF(ISBLANK(#REF!),IF(ISBLANK(#REF!),"","P"),"M")</f>
        <v>M</v>
      </c>
      <c r="AY16" s="4" t="str">
        <f>IF(ISBLANK(#REF!),IF(ISBLANK(#REF!),"","P"),"M")</f>
        <v>M</v>
      </c>
      <c r="AZ16" s="4" t="str">
        <f>IF(ISBLANK(#REF!),IF(ISBLANK(#REF!),"","P"),"M")</f>
        <v>M</v>
      </c>
      <c r="BA16" s="3" t="str">
        <f>IF(ISBLANK(#REF!),IF(ISBLANK(#REF!),"","P"),"M")</f>
        <v>M</v>
      </c>
      <c r="BB16" s="3" t="str">
        <f>IF(ISBLANK(#REF!),IF(ISBLANK(#REF!),"","P"),"M")</f>
        <v>M</v>
      </c>
      <c r="BC16" s="3" t="str">
        <f>IF(ISBLANK(#REF!),IF(ISBLANK(#REF!),"","P"),"M")</f>
        <v>M</v>
      </c>
      <c r="BD16" s="5" t="str">
        <f>IF(ISBLANK(#REF!),IF(ISBLANK(#REF!),"","P"),"M")</f>
        <v>M</v>
      </c>
    </row>
    <row r="17" spans="1:56" s="2" customFormat="1" ht="20.100000000000001" customHeight="1">
      <c r="A17" s="19" t="s">
        <v>175</v>
      </c>
      <c r="B17" s="98" t="b">
        <f>VLOOKUP(A17,Students_Table[],6,FALSE)</f>
        <v>0</v>
      </c>
      <c r="C17" s="23">
        <v>3</v>
      </c>
      <c r="D17" s="23">
        <v>3</v>
      </c>
      <c r="E17" s="23">
        <v>3</v>
      </c>
      <c r="F17" s="23">
        <v>3</v>
      </c>
      <c r="G17" s="23">
        <v>3</v>
      </c>
      <c r="H17" s="23">
        <v>3</v>
      </c>
      <c r="I17" s="23">
        <v>3</v>
      </c>
      <c r="J17" s="23">
        <v>3</v>
      </c>
      <c r="K17" s="23">
        <v>3</v>
      </c>
      <c r="L17" s="24">
        <v>3</v>
      </c>
      <c r="M17" s="23">
        <v>2</v>
      </c>
      <c r="N17" s="23">
        <v>3</v>
      </c>
      <c r="O17" s="24">
        <v>2</v>
      </c>
      <c r="P17" s="23"/>
      <c r="Q17" s="23"/>
      <c r="R17" s="32">
        <v>2</v>
      </c>
      <c r="S17" s="23">
        <v>3</v>
      </c>
      <c r="T17" s="23"/>
      <c r="U17" s="23"/>
      <c r="V17" s="23">
        <v>2</v>
      </c>
      <c r="W17" s="23"/>
      <c r="X17" s="24"/>
      <c r="Y17" s="30"/>
      <c r="Z17" s="30"/>
      <c r="AA17" s="30"/>
      <c r="AB17" s="30"/>
      <c r="AC17" s="30"/>
      <c r="AD17" s="32"/>
      <c r="AE17" s="23"/>
      <c r="AF17" s="23"/>
      <c r="AG17" s="23"/>
      <c r="AH17" s="23"/>
      <c r="AI17" s="23"/>
      <c r="AJ17" s="23"/>
      <c r="AK17" s="23"/>
      <c r="AL17" s="23"/>
      <c r="AM17" s="23"/>
      <c r="AN17" s="23"/>
      <c r="AO17" s="25"/>
      <c r="AP17" s="23"/>
      <c r="AQ17" s="23"/>
      <c r="AR17" s="24"/>
      <c r="AS17" s="23"/>
      <c r="AT17" s="23"/>
      <c r="AU17" s="23"/>
      <c r="AV17" s="23"/>
      <c r="AW17" s="23"/>
      <c r="AX17" s="4" t="str">
        <f>IF(ISBLANK(#REF!),IF(ISBLANK(#REF!),"","P"),"M")</f>
        <v>M</v>
      </c>
      <c r="AY17" s="4" t="str">
        <f>IF(ISBLANK(#REF!),IF(ISBLANK(#REF!),"","P"),"M")</f>
        <v>M</v>
      </c>
      <c r="AZ17" s="4" t="str">
        <f>IF(ISBLANK(#REF!),IF(ISBLANK(#REF!),"","P"),"M")</f>
        <v>M</v>
      </c>
      <c r="BA17" s="3" t="str">
        <f>IF(ISBLANK(#REF!),IF(ISBLANK(#REF!),"","P"),"M")</f>
        <v>M</v>
      </c>
      <c r="BB17" s="3" t="str">
        <f>IF(ISBLANK(#REF!),IF(ISBLANK(#REF!),"","P"),"M")</f>
        <v>M</v>
      </c>
      <c r="BC17" s="3" t="str">
        <f>IF(ISBLANK(#REF!),IF(ISBLANK(#REF!),"","P"),"M")</f>
        <v>M</v>
      </c>
      <c r="BD17" s="5" t="str">
        <f>IF(ISBLANK(#REF!),IF(ISBLANK(#REF!),"","P"),"M")</f>
        <v>M</v>
      </c>
    </row>
    <row r="18" spans="1:56" s="2" customFormat="1" ht="20.100000000000001" customHeight="1">
      <c r="A18" s="19" t="s">
        <v>176</v>
      </c>
      <c r="B18" s="98" t="b">
        <f>VLOOKUP(A18,Students_Table[],6,FALSE)</f>
        <v>1</v>
      </c>
      <c r="C18" s="23">
        <v>3</v>
      </c>
      <c r="D18" s="23">
        <v>3</v>
      </c>
      <c r="E18" s="23">
        <v>3</v>
      </c>
      <c r="F18" s="23">
        <v>3</v>
      </c>
      <c r="G18" s="23">
        <v>3</v>
      </c>
      <c r="H18" s="23">
        <v>3</v>
      </c>
      <c r="I18" s="23">
        <v>3</v>
      </c>
      <c r="J18" s="23">
        <v>3</v>
      </c>
      <c r="K18" s="23">
        <v>3</v>
      </c>
      <c r="L18" s="24">
        <v>3</v>
      </c>
      <c r="M18" s="23">
        <v>3</v>
      </c>
      <c r="N18" s="23">
        <v>3</v>
      </c>
      <c r="O18" s="24">
        <v>3</v>
      </c>
      <c r="P18" s="23">
        <v>3</v>
      </c>
      <c r="Q18" s="23">
        <v>3</v>
      </c>
      <c r="R18" s="32">
        <v>3</v>
      </c>
      <c r="S18" s="23">
        <v>3</v>
      </c>
      <c r="T18" s="23">
        <v>3</v>
      </c>
      <c r="U18" s="23"/>
      <c r="V18" s="23">
        <v>3</v>
      </c>
      <c r="W18" s="23"/>
      <c r="X18" s="24">
        <v>3</v>
      </c>
      <c r="Y18" s="30">
        <v>3</v>
      </c>
      <c r="Z18" s="30">
        <v>3</v>
      </c>
      <c r="AA18" s="38">
        <v>3</v>
      </c>
      <c r="AB18" s="38">
        <v>3</v>
      </c>
      <c r="AC18" s="38">
        <v>3</v>
      </c>
      <c r="AD18" s="32">
        <v>1</v>
      </c>
      <c r="AE18" s="23">
        <v>3</v>
      </c>
      <c r="AF18" s="23">
        <v>3</v>
      </c>
      <c r="AG18" s="23">
        <v>3</v>
      </c>
      <c r="AH18" s="23">
        <v>3</v>
      </c>
      <c r="AI18" s="23">
        <v>3</v>
      </c>
      <c r="AJ18" s="23">
        <v>3</v>
      </c>
      <c r="AK18" s="23">
        <v>3</v>
      </c>
      <c r="AL18" s="23">
        <v>2</v>
      </c>
      <c r="AM18" s="23">
        <v>3</v>
      </c>
      <c r="AN18" s="23"/>
      <c r="AO18" s="25"/>
      <c r="AP18" s="23">
        <v>3</v>
      </c>
      <c r="AQ18" s="23">
        <v>3</v>
      </c>
      <c r="AR18" s="24"/>
      <c r="AS18" s="23">
        <v>3</v>
      </c>
      <c r="AT18" s="23">
        <v>2</v>
      </c>
      <c r="AU18" s="23"/>
      <c r="AV18" s="23">
        <v>1</v>
      </c>
      <c r="AW18" s="23"/>
      <c r="AX18" s="4" t="str">
        <f>IF(ISBLANK(#REF!),IF(ISBLANK(#REF!),"","P"),"M")</f>
        <v>M</v>
      </c>
      <c r="AY18" s="4" t="str">
        <f>IF(ISBLANK(#REF!),IF(ISBLANK(#REF!),"","P"),"M")</f>
        <v>M</v>
      </c>
      <c r="AZ18" s="4" t="str">
        <f>IF(ISBLANK(#REF!),IF(ISBLANK(#REF!),"","P"),"M")</f>
        <v>M</v>
      </c>
      <c r="BA18" s="3" t="str">
        <f>IF(ISBLANK(#REF!),IF(ISBLANK(#REF!),"","P"),"M")</f>
        <v>M</v>
      </c>
      <c r="BB18" s="3" t="str">
        <f>IF(ISBLANK(#REF!),IF(ISBLANK(#REF!),"","P"),"M")</f>
        <v>M</v>
      </c>
      <c r="BC18" s="3" t="str">
        <f>IF(ISBLANK(#REF!),IF(ISBLANK(#REF!),"","P"),"M")</f>
        <v>M</v>
      </c>
      <c r="BD18" s="5" t="str">
        <f>IF(ISBLANK(#REF!),IF(ISBLANK(#REF!),"","P"),"M")</f>
        <v>M</v>
      </c>
    </row>
    <row r="19" spans="1:56" ht="20.100000000000001" customHeight="1">
      <c r="AA19" s="1"/>
      <c r="AB19" s="1"/>
    </row>
    <row r="20" spans="1:56" ht="20.100000000000001" customHeight="1">
      <c r="AA20" s="1"/>
      <c r="AB20" s="1"/>
    </row>
    <row r="21" spans="1:56" ht="20.100000000000001" customHeight="1">
      <c r="AA21" s="1"/>
      <c r="AB21" s="1"/>
    </row>
    <row r="22" spans="1:56" ht="20.100000000000001" customHeight="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56" ht="20.100000000000001" customHeight="1">
      <c r="O23" s="1"/>
      <c r="P23" s="17"/>
      <c r="Q23" s="16"/>
      <c r="R23" s="18"/>
      <c r="S23" s="16"/>
      <c r="T23" s="18"/>
      <c r="U23" s="16"/>
      <c r="V23" s="18"/>
      <c r="W23" s="16"/>
      <c r="X23" s="1"/>
      <c r="Y23" s="1"/>
      <c r="Z23" s="1"/>
      <c r="AA23" s="1"/>
      <c r="AB23" s="1"/>
      <c r="AC23" s="1"/>
      <c r="AD23" s="1"/>
      <c r="AE23" s="1"/>
      <c r="AF23" s="1"/>
      <c r="AG23" s="1"/>
      <c r="AH23" s="1"/>
      <c r="AI23" s="1"/>
      <c r="AJ23" s="1"/>
      <c r="AK23" s="1"/>
      <c r="AL23" s="1"/>
      <c r="AM23" s="1"/>
      <c r="AN23" s="1"/>
      <c r="AO23" s="1"/>
    </row>
    <row r="24" spans="1:56" ht="20.100000000000001" customHeight="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sheetData>
  <sortState ref="A3:AU20">
    <sortCondition ref="A20"/>
  </sortState>
  <mergeCells count="5">
    <mergeCell ref="AE1:AO1"/>
    <mergeCell ref="C1:L1"/>
    <mergeCell ref="Y1:AC1"/>
    <mergeCell ref="S1:X1"/>
    <mergeCell ref="AP1:AR1"/>
  </mergeCells>
  <conditionalFormatting sqref="C4:AW18">
    <cfRule type="iconSet" priority="43">
      <iconSet iconSet="3Signs" showValue="0">
        <cfvo type="percent" val="0"/>
        <cfvo type="num" val="2"/>
        <cfvo type="num" val="3"/>
      </iconSet>
    </cfRule>
  </conditionalFormatting>
  <conditionalFormatting sqref="A4:A18">
    <cfRule type="expression" dxfId="8" priority="1">
      <formula>B4</formula>
    </cfRule>
  </conditionalFormatting>
  <pageMargins left="0.25" right="0.25" top="1.4375" bottom="0.75" header="0.3" footer="0.3"/>
  <pageSetup pageOrder="overThenDown" orientation="landscape" horizontalDpi="300" verticalDpi="300" r:id="rId1"/>
  <headerFooter alignWithMargins="0">
    <oddHeader>&amp;C&amp;26&amp;A</oddHeader>
    <oddFooter>&amp;L&amp;P of &amp;N&amp;R&amp;D</oddFooter>
  </headerFooter>
</worksheet>
</file>

<file path=xl/worksheets/sheet3.xml><?xml version="1.0" encoding="utf-8"?>
<worksheet xmlns="http://schemas.openxmlformats.org/spreadsheetml/2006/main" xmlns:r="http://schemas.openxmlformats.org/officeDocument/2006/relationships">
  <sheetPr codeName="Sheet1"/>
  <dimension ref="A1:I18"/>
  <sheetViews>
    <sheetView topLeftCell="B1" workbookViewId="0">
      <selection activeCell="C1" sqref="C1"/>
    </sheetView>
  </sheetViews>
  <sheetFormatPr defaultRowHeight="12.75"/>
  <cols>
    <col min="1" max="1" width="17" hidden="1" customWidth="1"/>
    <col min="2" max="2" width="16.85546875" bestFit="1" customWidth="1"/>
    <col min="3" max="3" width="13.5703125" customWidth="1"/>
    <col min="4" max="4" width="10.140625" bestFit="1" customWidth="1"/>
    <col min="6" max="6" width="19.5703125" bestFit="1" customWidth="1"/>
    <col min="7" max="7" width="11.42578125" bestFit="1" customWidth="1"/>
  </cols>
  <sheetData>
    <row r="1" spans="1:9" ht="15">
      <c r="B1" s="114" t="s">
        <v>197</v>
      </c>
      <c r="C1" s="115">
        <v>2007</v>
      </c>
    </row>
    <row r="2" spans="1:9">
      <c r="H2" s="96"/>
      <c r="I2" s="96"/>
    </row>
    <row r="3" spans="1:9">
      <c r="A3" s="114" t="s">
        <v>77</v>
      </c>
      <c r="B3" s="114" t="s">
        <v>145</v>
      </c>
      <c r="C3" s="114" t="s">
        <v>146</v>
      </c>
      <c r="D3" t="s">
        <v>75</v>
      </c>
      <c r="E3" t="s">
        <v>76</v>
      </c>
      <c r="F3" t="s">
        <v>78</v>
      </c>
    </row>
    <row r="4" spans="1:9" ht="15">
      <c r="A4" s="116" t="str">
        <f>Students_Table[[#This Row],[First Name]]&amp;" "&amp;Students_Table[[#This Row],[Last Name]]</f>
        <v>Allison Rogers</v>
      </c>
      <c r="B4" t="s">
        <v>79</v>
      </c>
      <c r="C4" s="133" t="s">
        <v>147</v>
      </c>
      <c r="D4" s="96">
        <v>37944</v>
      </c>
      <c r="E4" s="97">
        <f ca="1">(TODAY()-[DOB])/365</f>
        <v>4.6438356164383565</v>
      </c>
      <c r="F4" s="116" t="b">
        <f>((DATEVALUE("9/1/"&amp;Students_SchoolYearStarts)-[DOB])/365&gt;=5)</f>
        <v>0</v>
      </c>
    </row>
    <row r="5" spans="1:9" ht="15">
      <c r="A5" s="116" t="str">
        <f>Students_Table[[#This Row],[First Name]]&amp;" "&amp;Students_Table[[#This Row],[Last Name]]</f>
        <v>Andy Beckman</v>
      </c>
      <c r="B5" t="s">
        <v>65</v>
      </c>
      <c r="C5" s="133" t="s">
        <v>148</v>
      </c>
      <c r="D5" s="96">
        <v>38016</v>
      </c>
      <c r="E5" s="97">
        <f ca="1">(TODAY()-[DOB])/365</f>
        <v>4.4465753424657537</v>
      </c>
      <c r="F5" s="116" t="b">
        <f>((DATEVALUE("9/1/"&amp;Students_SchoolYearStarts)-[DOB])/365&gt;=5)</f>
        <v>0</v>
      </c>
    </row>
    <row r="6" spans="1:9" ht="15">
      <c r="A6" s="116" t="str">
        <f>Students_Table[[#This Row],[First Name]]&amp;" "&amp;Students_Table[[#This Row],[Last Name]]</f>
        <v>Brad Clayton</v>
      </c>
      <c r="B6" t="s">
        <v>69</v>
      </c>
      <c r="C6" s="133" t="s">
        <v>149</v>
      </c>
      <c r="D6" s="96">
        <v>38208</v>
      </c>
      <c r="E6" s="97">
        <f ca="1">(TODAY()-[DOB])/365</f>
        <v>3.9205479452054797</v>
      </c>
      <c r="F6" s="116" t="b">
        <f>((DATEVALUE("9/1/"&amp;Students_SchoolYearStarts)-[DOB])/365&gt;=5)</f>
        <v>0</v>
      </c>
    </row>
    <row r="7" spans="1:9" ht="15">
      <c r="A7" s="116" t="str">
        <f>Students_Table[[#This Row],[First Name]]&amp;" "&amp;Students_Table[[#This Row],[Last Name]]</f>
        <v>Carolyn Sinclair</v>
      </c>
      <c r="B7" t="s">
        <v>71</v>
      </c>
      <c r="C7" s="133" t="s">
        <v>150</v>
      </c>
      <c r="D7" s="96">
        <v>37697</v>
      </c>
      <c r="E7" s="97">
        <f ca="1">(TODAY()-[DOB])/365</f>
        <v>5.3205479452054796</v>
      </c>
      <c r="F7" s="116" t="b">
        <f>((DATEVALUE("9/1/"&amp;Students_SchoolYearStarts)-[DOB])/365&gt;=5)</f>
        <v>0</v>
      </c>
    </row>
    <row r="8" spans="1:9" ht="15">
      <c r="A8" s="116" t="str">
        <f>Students_Table[[#This Row],[First Name]]&amp;" "&amp;Students_Table[[#This Row],[Last Name]]</f>
        <v>Charlie Newman</v>
      </c>
      <c r="B8" t="s">
        <v>35</v>
      </c>
      <c r="C8" s="133" t="s">
        <v>151</v>
      </c>
      <c r="D8" s="96">
        <v>37434</v>
      </c>
      <c r="E8" s="97">
        <f ca="1">(TODAY()-[DOB])/365</f>
        <v>6.0410958904109586</v>
      </c>
      <c r="F8" s="116" t="b">
        <f>((DATEVALUE("9/1/"&amp;Students_SchoolYearStarts)-[DOB])/365&gt;=5)</f>
        <v>1</v>
      </c>
    </row>
    <row r="9" spans="1:9" ht="15">
      <c r="A9" s="116" t="str">
        <f>Students_Table[[#This Row],[First Name]]&amp;" "&amp;Students_Table[[#This Row],[Last Name]]</f>
        <v>Debbie Perry</v>
      </c>
      <c r="B9" t="s">
        <v>80</v>
      </c>
      <c r="C9" s="133" t="s">
        <v>152</v>
      </c>
      <c r="D9" s="96">
        <v>37851</v>
      </c>
      <c r="E9" s="97">
        <f ca="1">(TODAY()-[DOB])/365</f>
        <v>4.8986301369863012</v>
      </c>
      <c r="F9" s="116" t="b">
        <f>((DATEVALUE("9/1/"&amp;Students_SchoolYearStarts)-[DOB])/365&gt;=5)</f>
        <v>0</v>
      </c>
    </row>
    <row r="10" spans="1:9" ht="15">
      <c r="A10" s="116" t="str">
        <f>Students_Table[[#This Row],[First Name]]&amp;" "&amp;Students_Table[[#This Row],[Last Name]]</f>
        <v>Gina Alberts</v>
      </c>
      <c r="B10" t="s">
        <v>74</v>
      </c>
      <c r="C10" s="133" t="s">
        <v>153</v>
      </c>
      <c r="D10" s="96">
        <v>37607</v>
      </c>
      <c r="E10" s="97">
        <f ca="1">(TODAY()-[DOB])/365</f>
        <v>5.5671232876712331</v>
      </c>
      <c r="F10" s="116" t="b">
        <f>((DATEVALUE("9/1/"&amp;Students_SchoolYearStarts)-[DOB])/365&gt;=5)</f>
        <v>0</v>
      </c>
    </row>
    <row r="11" spans="1:9" ht="15">
      <c r="A11" s="116" t="str">
        <f>Students_Table[[#This Row],[First Name]]&amp;" "&amp;Students_Table[[#This Row],[Last Name]]</f>
        <v>Ian Emerson</v>
      </c>
      <c r="B11" t="s">
        <v>72</v>
      </c>
      <c r="C11" s="133" t="s">
        <v>154</v>
      </c>
      <c r="D11" s="96">
        <v>38372</v>
      </c>
      <c r="E11" s="97">
        <f ca="1">(TODAY()-[DOB])/365</f>
        <v>3.4712328767123286</v>
      </c>
      <c r="F11" s="116" t="b">
        <f>((DATEVALUE("9/1/"&amp;Students_SchoolYearStarts)-[DOB])/365&gt;=5)</f>
        <v>0</v>
      </c>
    </row>
    <row r="12" spans="1:9" ht="15">
      <c r="A12" s="116" t="str">
        <f>Students_Table[[#This Row],[First Name]]&amp;" "&amp;Students_Table[[#This Row],[Last Name]]</f>
        <v>Katherine  Trent</v>
      </c>
      <c r="B12" t="s">
        <v>73</v>
      </c>
      <c r="C12" s="133" t="s">
        <v>155</v>
      </c>
      <c r="D12" s="96">
        <v>37705</v>
      </c>
      <c r="E12" s="97">
        <f ca="1">(TODAY()-[DOB])/365</f>
        <v>5.2986301369863016</v>
      </c>
      <c r="F12" s="116" t="b">
        <f>((DATEVALUE("9/1/"&amp;Students_SchoolYearStarts)-[DOB])/365&gt;=5)</f>
        <v>0</v>
      </c>
    </row>
    <row r="13" spans="1:9" ht="15">
      <c r="A13" s="116" t="str">
        <f>Students_Table[[#This Row],[First Name]]&amp;" "&amp;Students_Table[[#This Row],[Last Name]]</f>
        <v>Kevin Abbott</v>
      </c>
      <c r="B13" t="s">
        <v>56</v>
      </c>
      <c r="C13" s="133" t="s">
        <v>156</v>
      </c>
      <c r="D13" s="96">
        <v>37640</v>
      </c>
      <c r="E13" s="97">
        <f ca="1">(TODAY()-[DOB])/365</f>
        <v>5.4767123287671229</v>
      </c>
      <c r="F13" s="116" t="b">
        <f>((DATEVALUE("9/1/"&amp;Students_SchoolYearStarts)-[DOB])/365&gt;=5)</f>
        <v>0</v>
      </c>
    </row>
    <row r="14" spans="1:9" ht="15">
      <c r="A14" s="116" t="str">
        <f>Students_Table[[#This Row],[First Name]]&amp;" "&amp;Students_Table[[#This Row],[Last Name]]</f>
        <v>Kimberly Wilson</v>
      </c>
      <c r="B14" t="s">
        <v>66</v>
      </c>
      <c r="C14" s="133" t="s">
        <v>157</v>
      </c>
      <c r="D14" s="96">
        <v>38003</v>
      </c>
      <c r="E14" s="97">
        <f ca="1">(TODAY()-[DOB])/365</f>
        <v>4.4821917808219176</v>
      </c>
      <c r="F14" s="116" t="b">
        <f>((DATEVALUE("9/1/"&amp;Students_SchoolYearStarts)-[DOB])/365&gt;=5)</f>
        <v>0</v>
      </c>
    </row>
    <row r="15" spans="1:9" ht="15">
      <c r="A15" s="116" t="str">
        <f>Students_Table[[#This Row],[First Name]]&amp;" "&amp;Students_Table[[#This Row],[Last Name]]</f>
        <v>Maddie Randall</v>
      </c>
      <c r="B15" t="s">
        <v>70</v>
      </c>
      <c r="C15" s="133" t="s">
        <v>158</v>
      </c>
      <c r="D15" s="96">
        <v>38221</v>
      </c>
      <c r="E15" s="97">
        <f ca="1">(TODAY()-[DOB])/365</f>
        <v>3.8849315068493149</v>
      </c>
      <c r="F15" s="116" t="b">
        <f>((DATEVALUE("9/1/"&amp;Students_SchoolYearStarts)-[DOB])/365&gt;=5)</f>
        <v>0</v>
      </c>
    </row>
    <row r="16" spans="1:9" ht="15">
      <c r="A16" s="116" t="str">
        <f>Students_Table[[#This Row],[First Name]]&amp;" "&amp;Students_Table[[#This Row],[Last Name]]</f>
        <v>Pattie Houston</v>
      </c>
      <c r="B16" t="s">
        <v>67</v>
      </c>
      <c r="C16" s="133" t="s">
        <v>159</v>
      </c>
      <c r="D16" s="96">
        <v>37485</v>
      </c>
      <c r="E16" s="97">
        <f ca="1">(TODAY()-[DOB])/365</f>
        <v>5.9013698630136986</v>
      </c>
      <c r="F16" s="116" t="b">
        <f>((DATEVALUE("9/1/"&amp;Students_SchoolYearStarts)-[DOB])/365&gt;=5)</f>
        <v>1</v>
      </c>
    </row>
    <row r="17" spans="1:6" ht="15">
      <c r="A17" s="116" t="str">
        <f>Students_Table[[#This Row],[First Name]]&amp;" "&amp;Students_Table[[#This Row],[Last Name]]</f>
        <v>Shawn Madison</v>
      </c>
      <c r="B17" t="s">
        <v>64</v>
      </c>
      <c r="C17" s="133" t="s">
        <v>160</v>
      </c>
      <c r="D17" s="96">
        <v>37894</v>
      </c>
      <c r="E17" s="97">
        <f ca="1">(TODAY()-[DOB])/365</f>
        <v>4.7808219178082192</v>
      </c>
      <c r="F17" s="116" t="b">
        <f>((DATEVALUE("9/1/"&amp;Students_SchoolYearStarts)-[DOB])/365&gt;=5)</f>
        <v>0</v>
      </c>
    </row>
    <row r="18" spans="1:6" ht="15">
      <c r="A18" s="116" t="str">
        <f>Students_Table[[#This Row],[First Name]]&amp;" "&amp;Students_Table[[#This Row],[Last Name]]</f>
        <v>Wayne Lindsay</v>
      </c>
      <c r="B18" t="s">
        <v>68</v>
      </c>
      <c r="C18" s="133" t="s">
        <v>161</v>
      </c>
      <c r="D18" s="96">
        <v>37461</v>
      </c>
      <c r="E18" s="97">
        <f ca="1">(TODAY()-[DOB])/365</f>
        <v>5.9671232876712326</v>
      </c>
      <c r="F18" s="116" t="b">
        <f>((DATEVALUE("9/1/"&amp;Students_SchoolYearStarts)-[DOB])/365&gt;=5)</f>
        <v>1</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sheetPr codeName="Sheet4">
    <tabColor rgb="FF92D050"/>
  </sheetPr>
  <dimension ref="A1:F19"/>
  <sheetViews>
    <sheetView tabSelected="1" workbookViewId="0">
      <selection activeCell="B2" sqref="B2"/>
    </sheetView>
  </sheetViews>
  <sheetFormatPr defaultRowHeight="12.75"/>
  <cols>
    <col min="1" max="1" width="21.85546875" bestFit="1" customWidth="1"/>
    <col min="2" max="2" width="19.42578125" customWidth="1"/>
    <col min="4" max="4" width="14.7109375" bestFit="1" customWidth="1"/>
    <col min="5" max="5" width="12.140625" bestFit="1" customWidth="1"/>
    <col min="6" max="6" width="101.28515625" customWidth="1"/>
  </cols>
  <sheetData>
    <row r="1" spans="1:6" ht="15">
      <c r="A1" s="114" t="s">
        <v>126</v>
      </c>
      <c r="B1" s="137">
        <v>39572</v>
      </c>
    </row>
    <row r="2" spans="1:6" ht="15">
      <c r="A2" s="114" t="s">
        <v>125</v>
      </c>
      <c r="B2" s="115" t="s">
        <v>176</v>
      </c>
    </row>
    <row r="4" spans="1:6" ht="25.5">
      <c r="D4" s="140" t="s">
        <v>77</v>
      </c>
      <c r="E4" s="140" t="s">
        <v>193</v>
      </c>
      <c r="F4" s="140" t="s">
        <v>177</v>
      </c>
    </row>
    <row r="5" spans="1:6" ht="51">
      <c r="D5" s="134" t="s">
        <v>162</v>
      </c>
      <c r="E5" s="134" t="s">
        <v>138</v>
      </c>
      <c r="F5" s="135" t="s">
        <v>178</v>
      </c>
    </row>
    <row r="6" spans="1:6" ht="63.75">
      <c r="D6" s="134" t="s">
        <v>163</v>
      </c>
      <c r="E6" s="134" t="s">
        <v>138</v>
      </c>
      <c r="F6" s="135" t="s">
        <v>179</v>
      </c>
    </row>
    <row r="7" spans="1:6" ht="38.25">
      <c r="D7" s="134" t="s">
        <v>164</v>
      </c>
      <c r="E7" s="134" t="s">
        <v>138</v>
      </c>
      <c r="F7" s="136" t="s">
        <v>180</v>
      </c>
    </row>
    <row r="8" spans="1:6" ht="76.5">
      <c r="D8" s="134" t="s">
        <v>165</v>
      </c>
      <c r="E8" s="134" t="s">
        <v>138</v>
      </c>
      <c r="F8" s="135" t="s">
        <v>181</v>
      </c>
    </row>
    <row r="9" spans="1:6" ht="76.5">
      <c r="D9" s="134" t="s">
        <v>166</v>
      </c>
      <c r="E9" s="134" t="s">
        <v>138</v>
      </c>
      <c r="F9" s="135" t="s">
        <v>182</v>
      </c>
    </row>
    <row r="10" spans="1:6" ht="89.25">
      <c r="D10" s="134" t="s">
        <v>167</v>
      </c>
      <c r="E10" s="134" t="s">
        <v>138</v>
      </c>
      <c r="F10" s="135" t="s">
        <v>183</v>
      </c>
    </row>
    <row r="11" spans="1:6" ht="76.5">
      <c r="D11" s="134" t="s">
        <v>168</v>
      </c>
      <c r="E11" s="134" t="s">
        <v>138</v>
      </c>
      <c r="F11" s="135" t="s">
        <v>184</v>
      </c>
    </row>
    <row r="12" spans="1:6" ht="89.25">
      <c r="D12" s="134" t="s">
        <v>169</v>
      </c>
      <c r="E12" s="134" t="s">
        <v>138</v>
      </c>
      <c r="F12" s="135" t="s">
        <v>185</v>
      </c>
    </row>
    <row r="13" spans="1:6" ht="76.5">
      <c r="D13" s="134" t="s">
        <v>170</v>
      </c>
      <c r="E13" s="134" t="s">
        <v>138</v>
      </c>
      <c r="F13" s="135" t="s">
        <v>186</v>
      </c>
    </row>
    <row r="14" spans="1:6" ht="89.25">
      <c r="D14" s="134" t="s">
        <v>171</v>
      </c>
      <c r="E14" s="134" t="s">
        <v>138</v>
      </c>
      <c r="F14" s="136" t="s">
        <v>194</v>
      </c>
    </row>
    <row r="15" spans="1:6" ht="89.25">
      <c r="D15" s="134" t="s">
        <v>172</v>
      </c>
      <c r="E15" s="134" t="s">
        <v>138</v>
      </c>
      <c r="F15" s="136" t="s">
        <v>195</v>
      </c>
    </row>
    <row r="16" spans="1:6" ht="76.5">
      <c r="D16" s="134" t="s">
        <v>173</v>
      </c>
      <c r="E16" s="134" t="s">
        <v>138</v>
      </c>
      <c r="F16" s="135" t="s">
        <v>187</v>
      </c>
    </row>
    <row r="17" spans="4:6" ht="89.25">
      <c r="D17" s="134" t="s">
        <v>174</v>
      </c>
      <c r="E17" s="134" t="s">
        <v>138</v>
      </c>
      <c r="F17" s="136" t="s">
        <v>196</v>
      </c>
    </row>
    <row r="18" spans="4:6" ht="76.5">
      <c r="D18" s="134" t="s">
        <v>175</v>
      </c>
      <c r="E18" s="134" t="s">
        <v>138</v>
      </c>
      <c r="F18" s="135" t="s">
        <v>188</v>
      </c>
    </row>
    <row r="19" spans="4:6" ht="63.75">
      <c r="D19" s="134" t="s">
        <v>176</v>
      </c>
      <c r="E19" s="134" t="s">
        <v>138</v>
      </c>
      <c r="F19" s="135" t="s">
        <v>189</v>
      </c>
    </row>
  </sheetData>
  <dataValidations count="1">
    <dataValidation type="list" allowBlank="1" showInputMessage="1" showErrorMessage="1" sqref="B2">
      <formula1>Student_Names</formula1>
    </dataValidation>
  </dataValidations>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5">
    <tabColor rgb="FF92D050"/>
  </sheetPr>
  <dimension ref="A1:L45"/>
  <sheetViews>
    <sheetView view="pageLayout" zoomScaleNormal="100" zoomScaleSheetLayoutView="100" workbookViewId="0">
      <selection activeCell="B4" sqref="B4:C4"/>
    </sheetView>
  </sheetViews>
  <sheetFormatPr defaultColWidth="9.140625" defaultRowHeight="12.75"/>
  <cols>
    <col min="1" max="1" width="13" style="101" customWidth="1"/>
    <col min="2" max="2" width="6" style="101" customWidth="1"/>
    <col min="3" max="3" width="9.28515625" style="118" customWidth="1"/>
    <col min="4" max="4" width="4" style="101" customWidth="1"/>
    <col min="5" max="5" width="11.28515625" style="101" customWidth="1"/>
    <col min="6" max="6" width="10.140625" style="105" customWidth="1"/>
    <col min="7" max="7" width="8.5703125" style="118" customWidth="1"/>
    <col min="8" max="8" width="3.85546875" style="101" customWidth="1"/>
    <col min="9" max="9" width="11.28515625" style="101" customWidth="1"/>
    <col min="10" max="10" width="8.5703125" style="101" customWidth="1"/>
    <col min="11" max="11" width="9.28515625" style="118" customWidth="1"/>
    <col min="12" max="16384" width="9.140625" style="101"/>
  </cols>
  <sheetData>
    <row r="1" spans="1:11" ht="15">
      <c r="A1" s="163" t="s">
        <v>124</v>
      </c>
      <c r="B1" s="164"/>
      <c r="C1" s="164"/>
      <c r="D1" s="164"/>
      <c r="E1" s="164"/>
      <c r="F1" s="164"/>
      <c r="G1" s="164"/>
      <c r="H1" s="164"/>
      <c r="I1" s="164"/>
      <c r="J1" s="164"/>
      <c r="K1" s="164"/>
    </row>
    <row r="2" spans="1:11" ht="20.25" thickBot="1">
      <c r="A2" s="165" t="s">
        <v>81</v>
      </c>
      <c r="B2" s="165"/>
      <c r="C2" s="165"/>
      <c r="D2" s="165"/>
      <c r="E2" s="165"/>
      <c r="F2" s="165"/>
      <c r="G2" s="165"/>
      <c r="H2" s="165"/>
      <c r="I2" s="165"/>
      <c r="J2" s="165"/>
      <c r="K2" s="165"/>
    </row>
    <row r="3" spans="1:11" ht="13.5" thickTop="1"/>
    <row r="4" spans="1:11" ht="15">
      <c r="A4" s="102" t="s">
        <v>82</v>
      </c>
      <c r="B4" s="166" t="str">
        <f>ReportIn_StudentName</f>
        <v>Wayne Lindsay</v>
      </c>
      <c r="C4" s="166"/>
      <c r="E4" s="103" t="s">
        <v>83</v>
      </c>
      <c r="F4" s="167" t="str">
        <f>VLOOKUP(Report_StudentName,ReportComments_Table[],2,FALSE)</f>
        <v>Mrs. Khen</v>
      </c>
      <c r="G4" s="167"/>
      <c r="I4" s="104" t="s">
        <v>84</v>
      </c>
      <c r="J4" s="168">
        <f>ReportIn_Date</f>
        <v>39572</v>
      </c>
      <c r="K4" s="168"/>
    </row>
    <row r="5" spans="1:11" ht="7.5" customHeight="1"/>
    <row r="6" spans="1:11" ht="18" thickBot="1">
      <c r="A6" s="142" t="s">
        <v>85</v>
      </c>
      <c r="B6" s="143"/>
      <c r="C6" s="144"/>
      <c r="D6" s="143"/>
      <c r="E6" s="143"/>
      <c r="F6" s="145"/>
      <c r="G6" s="144"/>
      <c r="H6" s="143"/>
      <c r="I6" s="143"/>
      <c r="J6" s="143"/>
      <c r="K6" s="144"/>
    </row>
    <row r="7" spans="1:11" ht="16.350000000000001" customHeight="1" thickTop="1">
      <c r="A7" s="106" t="s">
        <v>86</v>
      </c>
      <c r="B7" s="107"/>
      <c r="C7" s="122" t="str">
        <f>VLOOKUP(VLOOKUP(Report_StudentName,Sensorial_Range,ROW(C3),FALSE),Aux_Grades,2,FALSE)</f>
        <v>Mastered</v>
      </c>
      <c r="D7" s="108"/>
      <c r="E7" s="158" t="s">
        <v>87</v>
      </c>
      <c r="F7" s="162"/>
      <c r="G7" s="123"/>
      <c r="H7" s="109"/>
      <c r="I7" s="158" t="s">
        <v>37</v>
      </c>
      <c r="J7" s="162"/>
      <c r="K7" s="122" t="str">
        <f>VLOOKUP(VLOOKUP(Report_StudentName,Sensorial_Range,ROW(K15),FALSE),Aux_Grades,2,FALSE)</f>
        <v>Introduced</v>
      </c>
    </row>
    <row r="8" spans="1:11" ht="16.350000000000001" customHeight="1">
      <c r="A8" s="158" t="s">
        <v>17</v>
      </c>
      <c r="B8" s="159"/>
      <c r="C8" s="120" t="str">
        <f>VLOOKUP(VLOOKUP(Report_StudentName,Sensorial_Range,ROW(C6),FALSE),Aux_Grades,2,FALSE)</f>
        <v>Mastered</v>
      </c>
      <c r="D8" s="108"/>
      <c r="E8" s="160" t="s">
        <v>88</v>
      </c>
      <c r="F8" s="161"/>
      <c r="G8" s="119"/>
      <c r="H8" s="109"/>
      <c r="I8" s="158" t="s">
        <v>89</v>
      </c>
      <c r="J8" s="162"/>
      <c r="K8" s="123"/>
    </row>
    <row r="9" spans="1:11" ht="16.350000000000001" customHeight="1">
      <c r="A9" s="158" t="s">
        <v>90</v>
      </c>
      <c r="B9" s="159"/>
      <c r="C9" s="120" t="str">
        <f>VLOOKUP(VLOOKUP(Report_StudentName,Sensorial_Range,ROW(C7),FALSE),Aux_Grades,2,FALSE)</f>
        <v>Mastered</v>
      </c>
      <c r="D9" s="108"/>
      <c r="E9" s="158" t="s">
        <v>91</v>
      </c>
      <c r="F9" s="162"/>
      <c r="G9" s="122" t="str">
        <f>VLOOKUP(VLOOKUP(Report_StudentName,Sensorial_Range,ROW(G26),FALSE),Aux_Grades,2,FALSE)</f>
        <v>Mastered</v>
      </c>
      <c r="H9" s="109"/>
      <c r="I9" s="158" t="s">
        <v>47</v>
      </c>
      <c r="J9" s="162"/>
      <c r="K9" s="120" t="str">
        <f>VLOOKUP(VLOOKUP(Report_StudentName,Sensorial_Range,ROW(K29),FALSE),Aux_Grades,2,FALSE)</f>
        <v>Introduced</v>
      </c>
    </row>
    <row r="10" spans="1:11" ht="16.350000000000001" customHeight="1">
      <c r="A10" s="169" t="s">
        <v>92</v>
      </c>
      <c r="B10" s="169"/>
      <c r="C10" s="120" t="str">
        <f>VLOOKUP(VLOOKUP(Report_StudentName,Sensorial_Range,ROW(C8),FALSE),Aux_Grades,2,FALSE)</f>
        <v>Mastered</v>
      </c>
      <c r="D10" s="108"/>
      <c r="E10" s="158" t="s">
        <v>93</v>
      </c>
      <c r="F10" s="162"/>
      <c r="G10" s="120" t="str">
        <f>VLOOKUP(VLOOKUP(Report_StudentName,Sensorial_Range,ROW(G27),FALSE),Aux_Grades,2,FALSE)</f>
        <v/>
      </c>
      <c r="H10" s="109"/>
      <c r="I10" s="158"/>
      <c r="J10" s="162"/>
      <c r="K10" s="141"/>
    </row>
    <row r="11" spans="1:11" ht="16.350000000000001" customHeight="1">
      <c r="A11" s="158" t="s">
        <v>20</v>
      </c>
      <c r="B11" s="159"/>
      <c r="C11" s="120" t="str">
        <f>VLOOKUP(VLOOKUP(Report_StudentName,Sensorial_Range,ROW(C9),FALSE),Aux_Grades,2,FALSE)</f>
        <v>Mastered</v>
      </c>
      <c r="D11" s="108"/>
      <c r="E11" s="158" t="s">
        <v>94</v>
      </c>
      <c r="F11" s="162"/>
      <c r="G11" s="120" t="str">
        <f>VLOOKUP(VLOOKUP(Report_StudentName,Sensorial_Range,ROW(G28),FALSE),Aux_Grades,2,FALSE)</f>
        <v/>
      </c>
      <c r="H11" s="109"/>
      <c r="I11" s="158" t="s">
        <v>24</v>
      </c>
      <c r="J11" s="162"/>
      <c r="K11" s="122" t="str">
        <f>VLOOKUP(VLOOKUP(Report_StudentName,Sensorial_Range,ROW(K13),FALSE),Aux_Grades,2,FALSE)</f>
        <v>Mastered</v>
      </c>
    </row>
    <row r="12" spans="1:11" ht="16.350000000000001" customHeight="1">
      <c r="A12" s="139" t="s">
        <v>25</v>
      </c>
      <c r="B12" s="107"/>
      <c r="C12" s="121"/>
      <c r="D12" s="108"/>
      <c r="E12" s="158" t="s">
        <v>95</v>
      </c>
      <c r="F12" s="162"/>
      <c r="G12" s="123"/>
      <c r="H12" s="109"/>
      <c r="I12" s="158" t="s">
        <v>40</v>
      </c>
      <c r="J12" s="162"/>
      <c r="K12" s="120" t="str">
        <f>VLOOKUP(VLOOKUP(Report_StudentName,Sensorial_Range,ROW(K14),FALSE),Aux_Grades,2,FALSE)</f>
        <v>Mastered</v>
      </c>
    </row>
    <row r="13" spans="1:11" ht="16.350000000000001" customHeight="1">
      <c r="A13" s="158" t="s">
        <v>26</v>
      </c>
      <c r="B13" s="159"/>
      <c r="C13" s="122" t="str">
        <f>VLOOKUP(VLOOKUP(Report_StudentName,Sensorial_Range,ROW(C16),FALSE),Aux_Grades,2,FALSE)</f>
        <v>Mastered</v>
      </c>
      <c r="D13" s="108"/>
      <c r="E13" s="158" t="s">
        <v>96</v>
      </c>
      <c r="F13" s="162"/>
      <c r="G13" s="123"/>
      <c r="H13" s="109"/>
      <c r="I13" s="169"/>
      <c r="J13" s="169"/>
      <c r="K13" s="119"/>
    </row>
    <row r="14" spans="1:11" ht="16.350000000000001" customHeight="1">
      <c r="A14" s="158" t="s">
        <v>27</v>
      </c>
      <c r="B14" s="159"/>
      <c r="C14" s="120" t="str">
        <f>VLOOKUP(VLOOKUP(Report_StudentName,Sensorial_Range,ROW(C17),FALSE),Aux_Grades,2,FALSE)</f>
        <v>Mastered</v>
      </c>
      <c r="D14" s="108"/>
      <c r="E14" s="158"/>
      <c r="F14" s="162"/>
      <c r="G14" s="119"/>
      <c r="H14" s="109"/>
      <c r="I14" s="158" t="s">
        <v>97</v>
      </c>
      <c r="J14" s="162"/>
      <c r="K14" s="122"/>
    </row>
    <row r="15" spans="1:11" ht="16.350000000000001" customHeight="1">
      <c r="A15" s="158" t="s">
        <v>33</v>
      </c>
      <c r="B15" s="159"/>
      <c r="C15" s="120" t="str">
        <f>VLOOKUP(VLOOKUP(Report_StudentName,Sensorial_Range,ROW(C18),FALSE),Aux_Grades,2,FALSE)</f>
        <v>Mastered</v>
      </c>
      <c r="D15" s="108"/>
      <c r="E15" s="158" t="s">
        <v>21</v>
      </c>
      <c r="F15" s="162"/>
      <c r="G15" s="122" t="str">
        <f>VLOOKUP(VLOOKUP(Report_StudentName,Sensorial_Range,ROW(G10),FALSE),Aux_Grades,2,FALSE)</f>
        <v>Mastered</v>
      </c>
      <c r="H15" s="109"/>
      <c r="I15" s="158" t="s">
        <v>98</v>
      </c>
      <c r="J15" s="162"/>
      <c r="K15" s="123"/>
    </row>
    <row r="16" spans="1:11" ht="16.350000000000001" customHeight="1">
      <c r="A16" s="158" t="s">
        <v>28</v>
      </c>
      <c r="B16" s="159"/>
      <c r="C16" s="120" t="str">
        <f>VLOOKUP(VLOOKUP(Report_StudentName,Sensorial_Range,ROW(C19),FALSE),Aux_Grades,2,FALSE)</f>
        <v>Mastered</v>
      </c>
      <c r="D16" s="108"/>
      <c r="E16" s="158" t="s">
        <v>23</v>
      </c>
      <c r="F16" s="162"/>
      <c r="G16" s="120" t="str">
        <f>VLOOKUP(VLOOKUP(Report_StudentName,Sensorial_Range,ROW(G12),FALSE),Aux_Grades,2,FALSE)</f>
        <v>Introduced</v>
      </c>
      <c r="H16" s="109"/>
      <c r="I16" s="158" t="s">
        <v>99</v>
      </c>
      <c r="J16" s="162"/>
      <c r="K16" s="123"/>
    </row>
    <row r="17" spans="1:11" ht="6.75" customHeight="1">
      <c r="A17" s="110"/>
      <c r="C17" s="119"/>
      <c r="D17" s="111"/>
      <c r="E17" s="111"/>
    </row>
    <row r="18" spans="1:11" ht="18" thickBot="1">
      <c r="A18" s="146" t="s">
        <v>100</v>
      </c>
      <c r="B18" s="147"/>
      <c r="C18" s="144"/>
      <c r="D18" s="143"/>
      <c r="E18" s="143"/>
      <c r="F18" s="145"/>
      <c r="G18" s="144"/>
      <c r="H18" s="143"/>
      <c r="I18" s="143"/>
      <c r="J18" s="143"/>
      <c r="K18" s="144"/>
    </row>
    <row r="19" spans="1:11" ht="16.350000000000001" customHeight="1" thickTop="1">
      <c r="A19" s="139" t="s">
        <v>101</v>
      </c>
      <c r="B19" s="107"/>
      <c r="C19" s="119"/>
      <c r="D19" s="108"/>
      <c r="E19" s="171" t="s">
        <v>102</v>
      </c>
      <c r="F19" s="171"/>
      <c r="G19" s="124"/>
      <c r="H19" s="109"/>
      <c r="I19" s="160" t="s">
        <v>36</v>
      </c>
      <c r="J19" s="171"/>
      <c r="K19" s="119"/>
    </row>
    <row r="20" spans="1:11" ht="16.350000000000001" customHeight="1">
      <c r="A20" s="170" t="s">
        <v>52</v>
      </c>
      <c r="B20" s="159"/>
      <c r="C20" s="122" t="str">
        <f>VLOOKUP(Aux_For_1_5,Aux_Grades,2,FALSE)</f>
        <v>Mastered</v>
      </c>
      <c r="D20" s="108"/>
      <c r="E20" s="172" t="s">
        <v>103</v>
      </c>
      <c r="F20" s="173"/>
      <c r="G20" s="122" t="str">
        <f>VLOOKUP(VLOOKUP(Report_StudentName,Math_Range,ROW(G31),FALSE),Aux_Grades,2,FALSE)</f>
        <v>Mastered</v>
      </c>
      <c r="H20" s="108"/>
      <c r="I20" s="158" t="s">
        <v>53</v>
      </c>
      <c r="J20" s="174"/>
      <c r="K20" s="122" t="str">
        <f>VLOOKUP(VLOOKUP(Report_StudentName,Math_Range,ROW(K42),FALSE),Aux_Grades,2,FALSE)</f>
        <v>Mastered</v>
      </c>
    </row>
    <row r="21" spans="1:11" ht="16.350000000000001" customHeight="1">
      <c r="A21" s="170" t="s">
        <v>104</v>
      </c>
      <c r="B21" s="159"/>
      <c r="C21" s="120" t="str">
        <f>VLOOKUP(Aux_For_6_10,Aux_Grades,2,FALSE)</f>
        <v>Mastered</v>
      </c>
      <c r="D21" s="108"/>
      <c r="E21" s="158" t="s">
        <v>105</v>
      </c>
      <c r="F21" s="162"/>
      <c r="G21" s="120" t="str">
        <f>VLOOKUP(VLOOKUP(Report_StudentName,Math_Range,ROW(G32),FALSE),Aux_Grades,2,FALSE)</f>
        <v>Mastered</v>
      </c>
      <c r="H21" s="109"/>
      <c r="I21" s="158" t="s">
        <v>106</v>
      </c>
      <c r="J21" s="162"/>
      <c r="K21" s="120"/>
    </row>
    <row r="22" spans="1:11" ht="16.350000000000001" customHeight="1">
      <c r="A22" s="158" t="s">
        <v>44</v>
      </c>
      <c r="B22" s="159"/>
      <c r="C22" s="120" t="str">
        <f>VLOOKUP(VLOOKUP(Report_StudentName,Math_Range,ROW(C14),FALSE),Aux_Grades,2,FALSE)</f>
        <v>Mastered</v>
      </c>
      <c r="D22" s="108"/>
      <c r="E22" s="158" t="s">
        <v>107</v>
      </c>
      <c r="F22" s="162"/>
      <c r="G22" s="120" t="str">
        <f>VLOOKUP(VLOOKUP(Report_StudentName,Math_Range,ROW(G33),FALSE),Aux_Grades,2,FALSE)</f>
        <v>Mastered</v>
      </c>
      <c r="H22" s="109"/>
      <c r="I22" s="158" t="s">
        <v>55</v>
      </c>
      <c r="J22" s="162"/>
      <c r="K22" s="120" t="str">
        <f>VLOOKUP(VLOOKUP(Report_StudentName,Math_Range,ROW(K44),FALSE),Aux_Grades,2,FALSE)</f>
        <v/>
      </c>
    </row>
    <row r="23" spans="1:11" ht="16.350000000000001" customHeight="1">
      <c r="A23" s="158" t="s">
        <v>108</v>
      </c>
      <c r="B23" s="159"/>
      <c r="C23" s="120" t="str">
        <f>VLOOKUP(VLOOKUP(Report_StudentName,Math_Range,ROW(C16),FALSE),Aux_Grades,2,FALSE)</f>
        <v>Mastered</v>
      </c>
      <c r="D23" s="108"/>
      <c r="E23" s="169" t="s">
        <v>109</v>
      </c>
      <c r="F23" s="162"/>
      <c r="G23" s="120" t="str">
        <f>VLOOKUP(VLOOKUP(Report_StudentName,Math_Range,ROW(G36),FALSE),Aux_Grades,2,FALSE)</f>
        <v>Mastered</v>
      </c>
      <c r="H23" s="109"/>
      <c r="I23" s="158" t="s">
        <v>110</v>
      </c>
      <c r="J23" s="162"/>
    </row>
    <row r="24" spans="1:11" ht="16.350000000000001" customHeight="1">
      <c r="A24" s="158" t="s">
        <v>111</v>
      </c>
      <c r="B24" s="159"/>
      <c r="C24" s="120" t="str">
        <f>VLOOKUP(VLOOKUP(Report_StudentName,Math_Range,ROW(C17),FALSE),Aux_Grades,2,FALSE)</f>
        <v>Mastered</v>
      </c>
      <c r="D24" s="108"/>
      <c r="E24" s="158" t="s">
        <v>53</v>
      </c>
      <c r="F24" s="162"/>
      <c r="G24" s="120" t="str">
        <f>VLOOKUP(VLOOKUP(Report_StudentName,Math_Range,ROW(G37),FALSE),Aux_Grades,2,FALSE)</f>
        <v>Mastered</v>
      </c>
      <c r="H24" s="109"/>
      <c r="I24" s="158" t="s">
        <v>54</v>
      </c>
      <c r="J24" s="162"/>
      <c r="K24" s="120" t="str">
        <f>VLOOKUP(VLOOKUP(Report_StudentName,Math_Range,ROW(K43),FALSE),Aux_Grades,2,FALSE)</f>
        <v>Mastered</v>
      </c>
    </row>
    <row r="25" spans="1:11" ht="16.350000000000001" customHeight="1">
      <c r="A25" s="158" t="s">
        <v>112</v>
      </c>
      <c r="B25" s="159"/>
      <c r="C25" s="120" t="str">
        <f>VLOOKUP(VLOOKUP(Report_StudentName,Math_Range,ROW(C18),FALSE),Aux_Grades,2,FALSE)</f>
        <v>Mastered</v>
      </c>
      <c r="D25" s="108"/>
      <c r="E25" s="158" t="s">
        <v>106</v>
      </c>
      <c r="F25" s="162"/>
      <c r="G25" s="120" t="str">
        <f>VLOOKUP(VLOOKUP(Report_StudentName,Math_Range,ROW(G41),FALSE),Aux_Grades,2,FALSE)</f>
        <v/>
      </c>
      <c r="H25" s="109"/>
      <c r="I25" s="158" t="s">
        <v>113</v>
      </c>
      <c r="J25" s="162"/>
      <c r="K25" s="120"/>
    </row>
    <row r="26" spans="1:11" ht="16.350000000000001" customHeight="1">
      <c r="A26" s="160" t="s">
        <v>51</v>
      </c>
      <c r="B26" s="171"/>
      <c r="C26" s="121"/>
      <c r="D26" s="108"/>
      <c r="E26" s="158" t="s">
        <v>55</v>
      </c>
      <c r="F26" s="162"/>
      <c r="G26" s="120" t="str">
        <f>VLOOKUP(VLOOKUP(Report_StudentName,Math_Range,ROW(G38),FALSE),Aux_Grades,2,FALSE)</f>
        <v>Working</v>
      </c>
      <c r="H26" s="109"/>
      <c r="I26" s="158" t="s">
        <v>114</v>
      </c>
      <c r="J26" s="162"/>
      <c r="K26" s="120"/>
    </row>
    <row r="27" spans="1:11" ht="16.350000000000001" customHeight="1">
      <c r="A27" s="175" t="s">
        <v>115</v>
      </c>
      <c r="B27" s="159"/>
      <c r="C27" s="122" t="str">
        <f t="shared" ref="C27:C32" si="0">VLOOKUP(VLOOKUP(Report_StudentName,Math_Range,ROW(C19),FALSE),Aux_Grades,2,FALSE)</f>
        <v>Mastered</v>
      </c>
      <c r="D27" s="108"/>
      <c r="E27" s="158" t="s">
        <v>110</v>
      </c>
      <c r="F27" s="162"/>
      <c r="G27" s="119"/>
      <c r="H27" s="109"/>
      <c r="I27" s="158" t="s">
        <v>116</v>
      </c>
      <c r="J27" s="162"/>
      <c r="K27" s="120"/>
    </row>
    <row r="28" spans="1:11" ht="16.350000000000001" customHeight="1">
      <c r="A28" s="158" t="s">
        <v>9</v>
      </c>
      <c r="B28" s="159"/>
      <c r="C28" s="120" t="str">
        <f t="shared" si="0"/>
        <v>Mastered</v>
      </c>
      <c r="D28" s="108"/>
      <c r="E28" s="175" t="s">
        <v>117</v>
      </c>
      <c r="F28" s="162"/>
      <c r="G28" s="120" t="str">
        <f>VLOOKUP(VLOOKUP(Report_StudentName,Math_Range,ROW(G39),FALSE),Aux_Grades,2,FALSE)</f>
        <v>Mastered</v>
      </c>
      <c r="H28" s="109"/>
      <c r="K28" s="119"/>
    </row>
    <row r="29" spans="1:11" ht="16.350000000000001" customHeight="1">
      <c r="A29" s="158" t="s">
        <v>13</v>
      </c>
      <c r="B29" s="159"/>
      <c r="C29" s="120" t="str">
        <f t="shared" si="0"/>
        <v/>
      </c>
      <c r="D29" s="108"/>
      <c r="E29" s="158" t="s">
        <v>54</v>
      </c>
      <c r="F29" s="162"/>
      <c r="G29" s="120" t="str">
        <f>VLOOKUP(VLOOKUP(Report_StudentName,Math_Range,ROW(G40),FALSE),Aux_Grades,2,FALSE)</f>
        <v/>
      </c>
      <c r="H29" s="109"/>
      <c r="I29" s="176" t="s">
        <v>119</v>
      </c>
      <c r="J29" s="162"/>
      <c r="K29" s="122" t="str">
        <f>VLOOKUP(VLOOKUP(Report_StudentName,Math_Range,ROW(K30),FALSE),Aux_Grades,2,FALSE)</f>
        <v>Introduced</v>
      </c>
    </row>
    <row r="30" spans="1:11" ht="16.350000000000001" customHeight="1">
      <c r="A30" s="158" t="s">
        <v>10</v>
      </c>
      <c r="B30" s="159"/>
      <c r="C30" s="120" t="str">
        <f t="shared" si="0"/>
        <v>Mastered</v>
      </c>
      <c r="D30" s="108"/>
      <c r="E30" s="158" t="s">
        <v>113</v>
      </c>
      <c r="F30" s="162"/>
      <c r="G30" s="121"/>
      <c r="H30" s="109"/>
      <c r="I30" s="176" t="s">
        <v>118</v>
      </c>
      <c r="J30" s="162"/>
      <c r="K30" s="120" t="str">
        <f>VLOOKUP(VLOOKUP(Report_StudentName,Math_Range,ROW(K46),FALSE),Aux_Grades,2,FALSE)</f>
        <v>Working</v>
      </c>
    </row>
    <row r="31" spans="1:11" ht="16.350000000000001" customHeight="1">
      <c r="A31" s="158" t="s">
        <v>32</v>
      </c>
      <c r="B31" s="159"/>
      <c r="C31" s="120" t="str">
        <f t="shared" si="0"/>
        <v/>
      </c>
      <c r="D31" s="108"/>
      <c r="E31" s="158" t="s">
        <v>114</v>
      </c>
      <c r="F31" s="162"/>
      <c r="G31" s="120"/>
      <c r="H31" s="109"/>
      <c r="I31" s="176" t="s">
        <v>121</v>
      </c>
      <c r="J31" s="162"/>
      <c r="K31" s="120" t="str">
        <f>VLOOKUP(VLOOKUP(Report_StudentName,Math_Range,ROW(K47),FALSE),Aux_Grades,2,FALSE)</f>
        <v/>
      </c>
    </row>
    <row r="32" spans="1:11" ht="16.350000000000001" customHeight="1">
      <c r="A32" s="158" t="s">
        <v>11</v>
      </c>
      <c r="B32" s="159"/>
      <c r="C32" s="120" t="str">
        <f t="shared" si="0"/>
        <v>Mastered</v>
      </c>
      <c r="D32" s="108"/>
      <c r="E32" s="158" t="s">
        <v>116</v>
      </c>
      <c r="F32" s="162"/>
      <c r="G32" s="120"/>
      <c r="H32" s="109"/>
      <c r="I32" s="176" t="s">
        <v>41</v>
      </c>
      <c r="J32" s="162"/>
      <c r="K32" s="120" t="str">
        <f>VLOOKUP(VLOOKUP(Report_StudentName,Math_Range,ROW(K48),FALSE),Aux_Grades,2,FALSE)</f>
        <v>Introduced</v>
      </c>
    </row>
    <row r="33" spans="1:12" ht="16.350000000000001" customHeight="1">
      <c r="A33" s="175" t="s">
        <v>133</v>
      </c>
      <c r="B33" s="159"/>
      <c r="C33" s="122" t="str">
        <f>VLOOKUP(Aux_For_Short_Chains,Aux_Grades,2,FALSE)</f>
        <v>Mastered</v>
      </c>
      <c r="D33" s="108"/>
      <c r="E33" s="108"/>
      <c r="F33" s="112"/>
      <c r="G33" s="119"/>
      <c r="H33" s="109"/>
      <c r="I33" s="176" t="s">
        <v>120</v>
      </c>
      <c r="J33" s="162"/>
      <c r="K33" s="121"/>
    </row>
    <row r="34" spans="1:12" ht="16.350000000000001" customHeight="1">
      <c r="A34" s="175" t="s">
        <v>134</v>
      </c>
      <c r="B34" s="159"/>
      <c r="C34" s="122" t="str">
        <f>VLOOKUP(Aux_For_Long_Chains,Aux_Grades,2,FALSE)</f>
        <v>Mastered</v>
      </c>
      <c r="D34" s="108"/>
      <c r="E34" s="169" t="s">
        <v>122</v>
      </c>
      <c r="F34" s="162"/>
      <c r="G34" s="122"/>
      <c r="H34" s="109"/>
      <c r="K34" s="121"/>
    </row>
    <row r="35" spans="1:12" ht="15.75" customHeight="1">
      <c r="A35" s="175"/>
      <c r="B35" s="159"/>
      <c r="C35" s="127"/>
      <c r="D35" s="108"/>
      <c r="E35" s="108"/>
      <c r="F35" s="112"/>
      <c r="G35" s="119"/>
      <c r="H35" s="109"/>
      <c r="I35" s="109"/>
      <c r="J35" s="113"/>
      <c r="K35" s="119"/>
      <c r="L35" s="111"/>
    </row>
    <row r="36" spans="1:12" ht="15.75" customHeight="1">
      <c r="A36" s="148"/>
      <c r="B36" s="149"/>
      <c r="C36" s="144"/>
      <c r="D36" s="148"/>
      <c r="E36" s="148"/>
      <c r="F36" s="150"/>
      <c r="G36" s="144"/>
      <c r="H36" s="148"/>
      <c r="I36" s="148"/>
      <c r="J36" s="151"/>
      <c r="K36" s="144"/>
    </row>
    <row r="37" spans="1:12" ht="15.75" customHeight="1" thickBot="1">
      <c r="A37" s="138" t="s">
        <v>123</v>
      </c>
      <c r="B37"/>
      <c r="C37" s="177" t="str">
        <f>VLOOKUP(Report_StudentName,ReportComments_Table[],3,FALSE)</f>
        <v>In non eros. Aliquam mattis commodo sem. Morbi vitae lorem blandit eros volutpat tincidunt. Aliquam scelerisque ligula in nisi. Etiam bibendum, arcu nec suscipit dignissim, arcu nunc pulvinar risus, at ornare tortor felis in orci. Etiam justo. Praesent nisl dolor, vehicula in, facilisis et, molestie eu, sapien. Morbi neque. In dictum. Vestibulum pretium massa nec urna. Pellentesque sagittis. Fusce nec turpis eget enim venenatis gravida. Aliquam vitae quam at tellus vestibulum congue.</v>
      </c>
      <c r="D37" s="178"/>
      <c r="E37" s="178"/>
      <c r="F37" s="178"/>
      <c r="G37" s="178"/>
      <c r="H37" s="178"/>
      <c r="I37" s="178"/>
      <c r="J37" s="178"/>
      <c r="K37" s="178"/>
    </row>
    <row r="38" spans="1:12" ht="15.75" customHeight="1" thickTop="1">
      <c r="A38" s="110"/>
      <c r="B38"/>
      <c r="C38" s="178"/>
      <c r="D38" s="178"/>
      <c r="E38" s="178"/>
      <c r="F38" s="178"/>
      <c r="G38" s="178"/>
      <c r="H38" s="178"/>
      <c r="I38" s="178"/>
      <c r="J38" s="178"/>
      <c r="K38" s="178"/>
    </row>
    <row r="39" spans="1:12" ht="15.75" customHeight="1">
      <c r="A39" s="110"/>
      <c r="B39"/>
      <c r="C39" s="178"/>
      <c r="D39" s="178"/>
      <c r="E39" s="178"/>
      <c r="F39" s="178"/>
      <c r="G39" s="178"/>
      <c r="H39" s="178"/>
      <c r="I39" s="178"/>
      <c r="J39" s="178"/>
      <c r="K39" s="178"/>
    </row>
    <row r="40" spans="1:12" ht="15.75" customHeight="1">
      <c r="A40" s="110"/>
      <c r="B40"/>
      <c r="C40" s="178"/>
      <c r="D40" s="178"/>
      <c r="E40" s="178"/>
      <c r="F40" s="178"/>
      <c r="G40" s="178"/>
      <c r="H40" s="178"/>
      <c r="I40" s="178"/>
      <c r="J40" s="178"/>
      <c r="K40" s="178"/>
    </row>
    <row r="41" spans="1:12" ht="15.75" customHeight="1">
      <c r="A41" s="110"/>
      <c r="B41"/>
      <c r="C41" s="178"/>
      <c r="D41" s="178"/>
      <c r="E41" s="178"/>
      <c r="F41" s="178"/>
      <c r="G41" s="178"/>
      <c r="H41" s="178"/>
      <c r="I41" s="178"/>
      <c r="J41" s="178"/>
      <c r="K41" s="178"/>
    </row>
    <row r="42" spans="1:12" ht="15.75" customHeight="1">
      <c r="A42" s="111"/>
      <c r="B42"/>
      <c r="C42" s="178"/>
      <c r="D42" s="178"/>
      <c r="E42" s="178"/>
      <c r="F42" s="178"/>
      <c r="G42" s="178"/>
      <c r="H42" s="178"/>
      <c r="I42" s="178"/>
      <c r="J42" s="178"/>
      <c r="K42" s="178"/>
    </row>
    <row r="43" spans="1:12" ht="15.75" customHeight="1">
      <c r="B43"/>
      <c r="C43" s="178"/>
      <c r="D43" s="178"/>
      <c r="E43" s="178"/>
      <c r="F43" s="178"/>
      <c r="G43" s="178"/>
      <c r="H43" s="178"/>
      <c r="I43" s="178"/>
      <c r="J43" s="178"/>
      <c r="K43" s="178"/>
    </row>
    <row r="44" spans="1:12" ht="15.75" customHeight="1">
      <c r="B44"/>
      <c r="C44" s="178"/>
      <c r="D44" s="178"/>
      <c r="E44" s="178"/>
      <c r="F44" s="178"/>
      <c r="G44" s="178"/>
      <c r="H44" s="178"/>
      <c r="I44" s="178"/>
      <c r="J44" s="178"/>
      <c r="K44" s="178"/>
    </row>
    <row r="45" spans="1:12" ht="15.75" customHeight="1">
      <c r="C45" s="178"/>
      <c r="D45" s="178"/>
      <c r="E45" s="178"/>
      <c r="F45" s="178"/>
      <c r="G45" s="178"/>
      <c r="H45" s="178"/>
      <c r="I45" s="178"/>
      <c r="J45" s="178"/>
      <c r="K45" s="178"/>
    </row>
  </sheetData>
  <mergeCells count="79">
    <mergeCell ref="C37:K45"/>
    <mergeCell ref="I33:J33"/>
    <mergeCell ref="A33:B33"/>
    <mergeCell ref="I31:J31"/>
    <mergeCell ref="A34:B34"/>
    <mergeCell ref="E34:F34"/>
    <mergeCell ref="I32:J32"/>
    <mergeCell ref="A31:B31"/>
    <mergeCell ref="E31:F31"/>
    <mergeCell ref="A35:B35"/>
    <mergeCell ref="A32:B32"/>
    <mergeCell ref="E32:F32"/>
    <mergeCell ref="A28:B28"/>
    <mergeCell ref="E28:F28"/>
    <mergeCell ref="A29:B29"/>
    <mergeCell ref="E29:F29"/>
    <mergeCell ref="I30:J30"/>
    <mergeCell ref="A30:B30"/>
    <mergeCell ref="E30:F30"/>
    <mergeCell ref="I29:J29"/>
    <mergeCell ref="A26:B26"/>
    <mergeCell ref="E26:F26"/>
    <mergeCell ref="I26:J26"/>
    <mergeCell ref="A27:B27"/>
    <mergeCell ref="E27:F27"/>
    <mergeCell ref="I27:J27"/>
    <mergeCell ref="A24:B24"/>
    <mergeCell ref="E24:F24"/>
    <mergeCell ref="I24:J24"/>
    <mergeCell ref="A25:B25"/>
    <mergeCell ref="E25:F25"/>
    <mergeCell ref="I25:J25"/>
    <mergeCell ref="A22:B22"/>
    <mergeCell ref="E22:F22"/>
    <mergeCell ref="I22:J22"/>
    <mergeCell ref="A23:B23"/>
    <mergeCell ref="E23:F23"/>
    <mergeCell ref="I23:J23"/>
    <mergeCell ref="A21:B21"/>
    <mergeCell ref="E21:F21"/>
    <mergeCell ref="I21:J21"/>
    <mergeCell ref="A15:B15"/>
    <mergeCell ref="E15:F15"/>
    <mergeCell ref="I15:J15"/>
    <mergeCell ref="A16:B16"/>
    <mergeCell ref="E16:F16"/>
    <mergeCell ref="I16:J16"/>
    <mergeCell ref="E19:F19"/>
    <mergeCell ref="I19:J19"/>
    <mergeCell ref="A20:B20"/>
    <mergeCell ref="E20:F20"/>
    <mergeCell ref="I20:J20"/>
    <mergeCell ref="I14:J14"/>
    <mergeCell ref="A10:B10"/>
    <mergeCell ref="E10:F10"/>
    <mergeCell ref="I10:J10"/>
    <mergeCell ref="A11:B11"/>
    <mergeCell ref="E11:F11"/>
    <mergeCell ref="I11:J11"/>
    <mergeCell ref="E12:F12"/>
    <mergeCell ref="I12:J12"/>
    <mergeCell ref="A13:B13"/>
    <mergeCell ref="E13:F13"/>
    <mergeCell ref="I13:J13"/>
    <mergeCell ref="A14:B14"/>
    <mergeCell ref="E14:F14"/>
    <mergeCell ref="E7:F7"/>
    <mergeCell ref="I7:J7"/>
    <mergeCell ref="A1:K1"/>
    <mergeCell ref="A2:K2"/>
    <mergeCell ref="B4:C4"/>
    <mergeCell ref="F4:G4"/>
    <mergeCell ref="J4:K4"/>
    <mergeCell ref="A8:B8"/>
    <mergeCell ref="E8:F8"/>
    <mergeCell ref="I8:J8"/>
    <mergeCell ref="A9:B9"/>
    <mergeCell ref="E9:F9"/>
    <mergeCell ref="I9:J9"/>
  </mergeCells>
  <printOptions verticalCentered="1"/>
  <pageMargins left="0.5" right="0.5" top="0.6" bottom="0.6" header="0.3" footer="0.3"/>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H7"/>
  <sheetViews>
    <sheetView workbookViewId="0"/>
  </sheetViews>
  <sheetFormatPr defaultRowHeight="12.75"/>
  <cols>
    <col min="1" max="1" width="8.5703125" customWidth="1"/>
    <col min="2" max="2" width="10.7109375" bestFit="1" customWidth="1"/>
    <col min="6" max="6" width="18" customWidth="1"/>
  </cols>
  <sheetData>
    <row r="1" spans="1:8" ht="15.75">
      <c r="A1" s="126" t="s">
        <v>135</v>
      </c>
      <c r="F1" s="126" t="s">
        <v>136</v>
      </c>
    </row>
    <row r="3" spans="1:8">
      <c r="A3" s="117" t="s">
        <v>127</v>
      </c>
      <c r="F3" s="114" t="s">
        <v>137</v>
      </c>
      <c r="G3">
        <f>(VLOOKUP(Report_StudentName,Math_Range,3,FALSE)+VLOOKUP(Report_StudentName,Math_Range,4,FALSE)+VLOOKUP(Report_StudentName,Math_Range,5,FALSE)+VLOOKUP(Report_StudentName,Math_Range,6,FALSE)+VLOOKUP(Report_StudentName,Math_Range,7,FALSE))/5</f>
        <v>3</v>
      </c>
      <c r="H3">
        <f>IF(G3=0,0,IF(G3&lt;2,1,IF(G3&lt;3,2,3)))</f>
        <v>3</v>
      </c>
    </row>
    <row r="4" spans="1:8">
      <c r="A4">
        <v>0</v>
      </c>
      <c r="B4" s="125" t="s">
        <v>132</v>
      </c>
      <c r="F4" s="114" t="s">
        <v>139</v>
      </c>
      <c r="G4">
        <f>(VLOOKUP(Report_StudentName,Math_Range,8,FALSE)+VLOOKUP(Report_StudentName,Math_Range,9,FALSE)+VLOOKUP(Report_StudentName,Math_Range,10,FALSE)+VLOOKUP(Report_StudentName,Math_Range,11,FALSE)+VLOOKUP(Report_StudentName,Math_Range,12,FALSE))/5</f>
        <v>3</v>
      </c>
      <c r="H4">
        <f>IF(G4=0,0,IF(G4&lt;2,1,IF(G4&lt;3,2,3)))</f>
        <v>3</v>
      </c>
    </row>
    <row r="5" spans="1:8">
      <c r="A5">
        <v>1</v>
      </c>
      <c r="B5" s="114" t="s">
        <v>129</v>
      </c>
      <c r="F5" s="114" t="s">
        <v>191</v>
      </c>
      <c r="G5">
        <f>(VLOOKUP(Report_StudentName,Math_Range,25,FALSE)+VLOOKUP(Report_StudentName,Math_Range,26,FALSE))/2</f>
        <v>3</v>
      </c>
      <c r="H5">
        <f>IF(G5=0,0,IF(G5&lt;2,1,IF(G5&lt;3,2,3)))</f>
        <v>3</v>
      </c>
    </row>
    <row r="6" spans="1:8">
      <c r="A6">
        <v>2</v>
      </c>
      <c r="B6" s="114" t="s">
        <v>130</v>
      </c>
      <c r="F6" s="114" t="s">
        <v>192</v>
      </c>
      <c r="G6">
        <f>(VLOOKUP(Report_StudentName,Math_Range,27,FALSE)+VLOOKUP(Report_StudentName,Math_Range,28,FALSE)+VLOOKUP(Report_StudentName,Math_Range,29,FALSE))/3</f>
        <v>3</v>
      </c>
      <c r="H6">
        <f>IF(G6=0,0,IF(G6&lt;2,1,IF(G6&lt;3,2,3)))</f>
        <v>3</v>
      </c>
    </row>
    <row r="7" spans="1:8">
      <c r="A7">
        <v>3</v>
      </c>
      <c r="B7" s="114"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Sensorial</vt:lpstr>
      <vt:lpstr>Math</vt:lpstr>
      <vt:lpstr>Students</vt:lpstr>
      <vt:lpstr>ReportInput</vt:lpstr>
      <vt:lpstr>Report</vt:lpstr>
      <vt:lpstr>AUX</vt:lpstr>
      <vt:lpstr>Aux_For_1_5</vt:lpstr>
      <vt:lpstr>Aux_For_6_10</vt:lpstr>
      <vt:lpstr>Aux_For_Long_Chains</vt:lpstr>
      <vt:lpstr>Aux_For_Short_Chains</vt:lpstr>
      <vt:lpstr>Aux_Grades</vt:lpstr>
      <vt:lpstr>Math_Range</vt:lpstr>
      <vt:lpstr>Report_StudentName</vt:lpstr>
      <vt:lpstr>ReportIn_Date</vt:lpstr>
      <vt:lpstr>ReportIn_StudentName</vt:lpstr>
      <vt:lpstr>Sensorial_Range</vt:lpstr>
      <vt:lpstr>Student_Names</vt:lpstr>
      <vt:lpstr>Students_SchoolYearStarts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Khen</dc:creator>
  <cp:lastModifiedBy>Danny Khen</cp:lastModifiedBy>
  <cp:lastPrinted>2008-06-01T19:17:10Z</cp:lastPrinted>
  <dcterms:created xsi:type="dcterms:W3CDTF">2005-01-07T06:47:51Z</dcterms:created>
  <dcterms:modified xsi:type="dcterms:W3CDTF">2008-07-11T00:53:59Z</dcterms:modified>
</cp:coreProperties>
</file>