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60" windowWidth="10380" windowHeight="6795" tabRatio="616" firstSheet="1" activeTab="1"/>
  </bookViews>
  <sheets>
    <sheet name="Dates" sheetId="1" state="hidden" r:id="rId1"/>
    <sheet name="Instructions" sheetId="2" r:id="rId2"/>
    <sheet name="Audit Planning Memorandum" sheetId="3" r:id="rId3"/>
    <sheet name="Print Out" sheetId="4" r:id="rId4"/>
    <sheet name="Work Paper 3-6" sheetId="5" r:id="rId5"/>
    <sheet name="Common Size Balance Sheet" sheetId="6" r:id="rId6"/>
    <sheet name="Common Size Income Statement" sheetId="7" r:id="rId7"/>
  </sheets>
  <definedNames>
    <definedName name="_xlnm.Print_Area" localSheetId="2">'Audit Planning Memorandum'!$B$1:$D$62</definedName>
    <definedName name="_xlnm.Print_Area" localSheetId="1">'Instructions'!$A$1:$B$15</definedName>
    <definedName name="_xlnm.Print_Area" localSheetId="3">'Print Out'!$B$1:$D$19</definedName>
    <definedName name="_xlnm.Print_Area" localSheetId="4">'Work Paper 3-6'!$A$1:$K$46</definedName>
  </definedNames>
  <calcPr fullCalcOnLoad="1"/>
</workbook>
</file>

<file path=xl/sharedStrings.xml><?xml version="1.0" encoding="utf-8"?>
<sst xmlns="http://schemas.openxmlformats.org/spreadsheetml/2006/main" count="218" uniqueCount="166">
  <si>
    <t>EarthWear Hands-on Mini-case</t>
  </si>
  <si>
    <t>INSTRUCTIONS:</t>
  </si>
  <si>
    <t xml:space="preserve"> </t>
  </si>
  <si>
    <t>EARTHWEAR CLOTHIERS</t>
  </si>
  <si>
    <t>Ratio Analyses</t>
  </si>
  <si>
    <t>SAA</t>
  </si>
  <si>
    <t xml:space="preserve"> December 31 </t>
  </si>
  <si>
    <t>Industry</t>
  </si>
  <si>
    <t>(Audited)</t>
  </si>
  <si>
    <t>Expected*</t>
  </si>
  <si>
    <r>
      <t xml:space="preserve">Actual            </t>
    </r>
    <r>
      <rPr>
        <sz val="10"/>
        <rFont val="Arial Narrow"/>
        <family val="2"/>
      </rPr>
      <t>(unaudited)</t>
    </r>
  </si>
  <si>
    <t>Difference</t>
  </si>
  <si>
    <t>Average</t>
  </si>
  <si>
    <t>Current Ratio</t>
  </si>
  <si>
    <t>current assets / current liabilities</t>
  </si>
  <si>
    <t>Quick Ratio</t>
  </si>
  <si>
    <t>Receivables Turnover</t>
  </si>
  <si>
    <t>N/A</t>
  </si>
  <si>
    <t>net sales / net ending receivables</t>
  </si>
  <si>
    <t>Days Outstanding in Accounts Receivable</t>
  </si>
  <si>
    <t>Inventory Turnover</t>
  </si>
  <si>
    <t>cost of sales / inventory</t>
  </si>
  <si>
    <t>Days of Inventory on Hand</t>
  </si>
  <si>
    <t>365 / (cost of sales / inventory)</t>
  </si>
  <si>
    <t>PROFITABILITY / PERFORMANCE RATIOS:</t>
  </si>
  <si>
    <t>Gross Profit Percentage</t>
  </si>
  <si>
    <t>gross profit / net sales</t>
  </si>
  <si>
    <t>Profit Margin</t>
  </si>
  <si>
    <t>net income / net sales</t>
  </si>
  <si>
    <t>Return on Assets</t>
  </si>
  <si>
    <t>Return on Equity</t>
  </si>
  <si>
    <t>Debt to Equity</t>
  </si>
  <si>
    <t>total liabilities / shareholders' investment</t>
  </si>
  <si>
    <t>Times Interest Earned</t>
  </si>
  <si>
    <r>
      <t>†</t>
    </r>
    <r>
      <rPr>
        <sz val="10"/>
        <rFont val="Arial Narrow"/>
        <family val="2"/>
      </rPr>
      <t xml:space="preserve">  Industry Source:  Dun &amp; Bradstreet (D&amp;B).  The median values of the industry ratios are used for comparison purposes.  For ratios not specifically included on D&amp;B, ratios were calculated from average financial statement data provided.</t>
    </r>
  </si>
  <si>
    <r>
      <t>N/A</t>
    </r>
    <r>
      <rPr>
        <sz val="10"/>
        <rFont val="Arial Narrow"/>
        <family val="2"/>
      </rPr>
      <t xml:space="preserve"> = not available or could not be calculated from financial data.</t>
    </r>
  </si>
  <si>
    <t xml:space="preserve"> 5-4 </t>
  </si>
  <si>
    <t>Common-size Consolidated Balance Sheet</t>
  </si>
  <si>
    <t>(In thousands)</t>
  </si>
  <si>
    <t>Actual</t>
  </si>
  <si>
    <t>Assets</t>
  </si>
  <si>
    <t>Dollar Value</t>
  </si>
  <si>
    <t>% of Total Assets</t>
  </si>
  <si>
    <t>Current Assets:</t>
  </si>
  <si>
    <t>Cash and cash equivalents</t>
  </si>
  <si>
    <t>Receivables, net</t>
  </si>
  <si>
    <t>Inventory</t>
  </si>
  <si>
    <t>Prepaid advertising</t>
  </si>
  <si>
    <t>Other prepaid expenses</t>
  </si>
  <si>
    <t>Deferred income tax benefits</t>
  </si>
  <si>
    <t>Total current assets</t>
  </si>
  <si>
    <t>Property, plant and equipment, at cost</t>
  </si>
  <si>
    <t>Land and buildings</t>
  </si>
  <si>
    <t>Fixtures and equipment</t>
  </si>
  <si>
    <t>Computer hardware and software</t>
  </si>
  <si>
    <t>Leasehold improvements</t>
  </si>
  <si>
    <t>Total property, plant and equipment</t>
  </si>
  <si>
    <t>Less - accumulated depreciation and amortization</t>
  </si>
  <si>
    <t>Property, plant and equipment, net</t>
  </si>
  <si>
    <t>Intangibles, net</t>
  </si>
  <si>
    <t>Total assets</t>
  </si>
  <si>
    <t>Liabilities and shareholder's investment</t>
  </si>
  <si>
    <t>Current liabilities:</t>
  </si>
  <si>
    <t>Lines of credit</t>
  </si>
  <si>
    <t>Accounts payable</t>
  </si>
  <si>
    <t>Reserve for returns</t>
  </si>
  <si>
    <t>Accrued liabilities</t>
  </si>
  <si>
    <t>Accrued profit sharing</t>
  </si>
  <si>
    <t>Income taxes payable</t>
  </si>
  <si>
    <t>Total current liabilities</t>
  </si>
  <si>
    <t>Deferred income taxes</t>
  </si>
  <si>
    <t>Shareholders' investment:</t>
  </si>
  <si>
    <t>Common stock, 26,144 shares issued</t>
  </si>
  <si>
    <t>Donated capital</t>
  </si>
  <si>
    <t>Additional paid-in capital</t>
  </si>
  <si>
    <t>Deferred compensation</t>
  </si>
  <si>
    <t>Accumulated other comprehensive income</t>
  </si>
  <si>
    <t>Retained earnings</t>
  </si>
  <si>
    <t>Treasury stock, 6,654, 7,114, and 6,546 shares at cost, respectively</t>
  </si>
  <si>
    <t>Total shareholders' investment</t>
  </si>
  <si>
    <t>Total liabilities and shareholders' investment</t>
  </si>
  <si>
    <t xml:space="preserve"> 5-5 </t>
  </si>
  <si>
    <t>Common-size Statements of Operations</t>
  </si>
  <si>
    <t>(In thousands, except per share data)</t>
  </si>
  <si>
    <t xml:space="preserve">For the period ended December 31 </t>
  </si>
  <si>
    <t>% of Sales</t>
  </si>
  <si>
    <t>Net Sales</t>
  </si>
  <si>
    <t>Cost of sales</t>
  </si>
  <si>
    <t>Gross Profit</t>
  </si>
  <si>
    <t>Selling, general and administrative expenses</t>
  </si>
  <si>
    <t>Non-recurring charge (credit)</t>
  </si>
  <si>
    <t>Income from operations</t>
  </si>
  <si>
    <t>Other income (expense):</t>
  </si>
  <si>
    <t>Interest expense</t>
  </si>
  <si>
    <t>Interest income</t>
  </si>
  <si>
    <t>Gain on sale of subsidiary</t>
  </si>
  <si>
    <t>Other</t>
  </si>
  <si>
    <t>Total other income (expense), net</t>
  </si>
  <si>
    <t>Income before income taxes</t>
  </si>
  <si>
    <t>Income tax provision</t>
  </si>
  <si>
    <t>Net income</t>
  </si>
  <si>
    <t>Basic earnings per share</t>
  </si>
  <si>
    <t>Diluted earnings per share</t>
  </si>
  <si>
    <t>Basic weighted average shares outstanding</t>
  </si>
  <si>
    <t>Diluted weighted average shares outstanding</t>
  </si>
  <si>
    <t>Date:</t>
  </si>
  <si>
    <t>Prepared by:</t>
  </si>
  <si>
    <t>Reviewed by:</t>
  </si>
  <si>
    <t>Audit Planning Memorandum</t>
  </si>
  <si>
    <t>UNDERSTANDING THE BUSINESS</t>
  </si>
  <si>
    <t>ENGAGEMENT OBJECTIVES, DELIVERABLES, AND KEY DATES</t>
  </si>
  <si>
    <t>BACKGROUND INFORMATION</t>
  </si>
  <si>
    <t>· Business Strategy and Target Customers</t>
  </si>
  <si>
    <t>·  Suppliers</t>
  </si>
  <si>
    <t>·  Competition</t>
  </si>
  <si>
    <t>·  Social Factors</t>
  </si>
  <si>
    <t>The company’s results can be affected by changing fashion trends .</t>
  </si>
  <si>
    <t>INTERNAL CONTROL ENVIRONMENT</t>
  </si>
  <si>
    <t>AUDIT SCOPE CONSIDERATIONS</t>
  </si>
  <si>
    <t>COMMUNICATION AND COORDINATION</t>
  </si>
  <si>
    <t>SUMMARY OF AUDIT PLAN</t>
  </si>
  <si>
    <t xml:space="preserve">In this section, a summary of all the previously addressed issues will be provided.  Key issues, such as the scope of the audit, the main risks which need to be addressed, and the schedule of the audit will all be reviewed and included. </t>
  </si>
  <si>
    <t>·  Materiality</t>
  </si>
  <si>
    <t>AUDIT PLANNING MEMORANDUM APPROVALS</t>
  </si>
  <si>
    <t>In this section, the auditors will discuss the control environment, including company-level controls.  Prior audit results pertaining to the control environment may also be reported, in addition to the amount of control reliance expected throughout the audit.</t>
  </si>
  <si>
    <t>PRINT OUT</t>
  </si>
  <si>
    <t>Print a copy of the Print Out to submit in class unless otherwise indicated by your instructor.</t>
  </si>
  <si>
    <t>·  Analytical Procedures</t>
  </si>
  <si>
    <t>Typically, in this section the auditors will discuss the scope of the upcoming audit.  The auditor will list the deliverables that will result from their work (e.g., debt covenant letters, quarterly reviews, etc…).  Lastly, the auditor will typically list or attach a schedule of when each of those deliverables will be completed.</t>
  </si>
  <si>
    <t>A short history of the company is typically given in this section.  Some detail pertaining to the location(s) of the business will be provided, along with an organizational chart of the company and its entities.  An overview of the company’s strategy may be provided as well.  Related parties will be listed and an industry overview is also typically included, along with any regulatory developments which have taken/are taking place in relation to the company or industry.  From a financial standpoint, preliminary analytics will be performed to provide a high-level perspective of the company’s development over time and relation to the industry as a whole.  Finally, this section may conclude with an initial assessment of the company as a going concern.</t>
  </si>
  <si>
    <t>Typically, in this section the auditors will discuss the scope of the procedures to be performed.  Materiality for the audit and tolerable misstatement for accounts or business processes will be established. These scoping decisions will affect audit program preparation at a more detailed level.  For example, tolerable misstatement will affect sample sizes involved in tests of details, with lower levels of tolerable misstatement leading to larger sample sizes.</t>
  </si>
  <si>
    <t xml:space="preserve">With regards to communication and coordination, the auditor will discuss how specialists/experts will be used throughout the audit.  In addition, the auditor may list the locations that will be visited so that the audit may be more efficiently coordinated.  Lastly, the auditor may create a review schedule so the entire audit team knows the timetable for the audit and the work that needs to be performed.  </t>
  </si>
  <si>
    <t>The audit partners and managers will sign off on the planning memo as evidence that they are in agreement as to the documented understanding of the client and its risks, as well as the scope and plan of the audit, as presented in this memorandum.</t>
  </si>
  <si>
    <t>Address at least two key points about EarthWear Clothiers' competitors or the mail order clothing industry. Keep in mind that the points you identify should have important implications for understanding EarthWear as an audit client.</t>
  </si>
  <si>
    <t>Address at least two key points about issues relating to EarthWear Clothiers' suppliers. Keep in mind that the points you identify should have important implications for understanding EarthWear as an audit client.</t>
  </si>
  <si>
    <t xml:space="preserve">*Days Outstanding in Accounts Receivable is 3.09 and the industry average is 14.10.   This ratio indicates that EarthWear collects on sales much more quickly than the rest of the industry.  It also represents a significant improvement relative to prior years for EarthWear and is better than expected for this year. This ratio is consistent with a relatively low allowance for doubtful accounts. Controller explains that fast collection rate is a result of increased focus on collection activities and newly implemented incentives for early payment. We will corroborate the client's explanation as a part of our testing in the sales &amp; collection cycle.
</t>
  </si>
  <si>
    <t>Fields you are to complete on the form are colored yellow. The color will disappear as the field is completed.</t>
  </si>
  <si>
    <r>
      <t xml:space="preserve">The fields in yellow will be filled </t>
    </r>
    <r>
      <rPr>
        <b/>
        <u val="single"/>
        <sz val="14"/>
        <rFont val="Arial Narrow"/>
        <family val="2"/>
      </rPr>
      <t>automatically</t>
    </r>
    <r>
      <rPr>
        <b/>
        <sz val="14"/>
        <rFont val="Arial Narrow"/>
        <family val="2"/>
      </rPr>
      <t xml:space="preserve"> as you enter your answers on the 
Audit Planning Memorandum.
You may need to RESIZE the rows to display your complete answer.</t>
    </r>
  </si>
  <si>
    <t>Willis and Adams, CPAs uses the template shown in the "Audit Planning Memorandum" worksheet tab to prepare the planning memo. Some portions have already been completed or begun. These portions are indicated in plain text. Portions highlighted in green will be completed by other auditors; however, brief descriptions of what will be included in these sections of the planning memo are included in the template for instructional purposes.  For each of the memo topics that remain to be completed (areas highlighted in yellow), you should address at least two key points about EarthWear Clothiers or the mail order clothing industry. Keep in mind that the points you identify should have important implications for the audit. Address each topic using information from the EarthWear and Willis &amp; Adams websites, the textbook, the work papers provided in this workbook, and prior mini-cases.</t>
  </si>
  <si>
    <t>SHORT-TERM LIQUIDITY RATIOS:</t>
  </si>
  <si>
    <t>liquid assets / current liabilities</t>
  </si>
  <si>
    <t>Operating Cash Flow Ratio</t>
  </si>
  <si>
    <t>cash flow from operations / current liabilities</t>
  </si>
  <si>
    <t>ACTIVITY RATIOS:</t>
  </si>
  <si>
    <t>365 days / receivables turnover</t>
  </si>
  <si>
    <t>net income / total assets</t>
  </si>
  <si>
    <t>net income / total owners' equity</t>
  </si>
  <si>
    <t>COVERAGE RATIOS:</t>
  </si>
  <si>
    <t>(net income + interest expense) / interest expense</t>
  </si>
  <si>
    <t>Copyright Date</t>
  </si>
  <si>
    <t>Unaudited Year</t>
  </si>
  <si>
    <t>Edition</t>
  </si>
  <si>
    <r>
      <t xml:space="preserve">Enter the </t>
    </r>
    <r>
      <rPr>
        <b/>
        <u val="single"/>
        <sz val="10"/>
        <rFont val="Arial"/>
        <family val="2"/>
      </rPr>
      <t>Year</t>
    </r>
    <r>
      <rPr>
        <sz val="10"/>
        <rFont val="Arial"/>
        <family val="2"/>
      </rPr>
      <t xml:space="preserve"> </t>
    </r>
    <r>
      <rPr>
        <sz val="10"/>
        <rFont val="Arial"/>
        <family val="0"/>
      </rPr>
      <t>Only</t>
    </r>
  </si>
  <si>
    <t xml:space="preserve"> indicates that approximately 50 percent of customers are in the 35-54 age group and had a median income of $62,000.  Almost two-thirds are in professional or managerial positions.</t>
  </si>
  <si>
    <t xml:space="preserve">EarthWear Clothiers generates revenue mainly through the sale of high quality clothing for outdoor sports, such as hiking, skiing, fly-fishing, and white-water kayaking.  The company’s product lines also include casual clothes, accessories, shoes, and soft luggage. The company’s key customers are the 18.8 million persons on its mailing list, approximately 6.8 million of whom are viewed as “current customers” because they have purchased from the company in the last 24 months.  Market research as of January </t>
  </si>
  <si>
    <t>Difference from Expected</t>
  </si>
  <si>
    <t>Chapter 3 - Audit Planning Memo</t>
  </si>
  <si>
    <t>8e</t>
  </si>
  <si>
    <t xml:space="preserve">Analyze 4 additional analytical procedures that were completed in the planning process.  </t>
  </si>
  <si>
    <t>Discuss the meaning of the analytical procedure and how it may affect risks relating to the EarthWear audit or your planned audit procedures.</t>
  </si>
  <si>
    <t xml:space="preserve"> EarthWear's Inventory Turnover is 3.88 and the industry average is 6.20</t>
  </si>
  <si>
    <t>EarthWear's Gross Profit Percentage is 43.90% and the industry average is 38.80%</t>
  </si>
  <si>
    <t xml:space="preserve"> EarthWear's Debt to Equity ratio is 0.50 and the industry average is 0.84</t>
  </si>
  <si>
    <t>In this case you will complete the audit planning memo for the EarthWear engagement. Additional information to help you prepare this memo can be obtained from the EarthWear and Willis &amp; Adams websites.
A planning memo is typically used to summarize the considerations and conclusions involved in several of the audit planning phases you’ve read about in Chapter 3.</t>
  </si>
  <si>
    <t>In addition to the analytical procedures already listed in the memo, analyze an additional four that are useful in the planning process for the EarthWear audit (see area highlighted in yellow in "Audit Planning Memorandum" tab). Discuss the meaning of the analytical procedures included and how they may affect your audit plan/procedures. Work Paper 3-6 and the Common Size Balance Sheet and Income Statement for EarthWear have been provided to assist you.</t>
  </si>
  <si>
    <t>EarthWear's Quick Ratio is 0.73 and the industry average is 0.80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</si>
</sst>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0.0_);\(#,##0.0\)"/>
    <numFmt numFmtId="168" formatCode="&quot;$&quot;#,##0.00"/>
    <numFmt numFmtId="169" formatCode="&quot;$&quot;#,##0"/>
    <numFmt numFmtId="170" formatCode="_(* #,##0.0_);_(* \(#,##0.0\);_(* &quot;-&quot;??_);_(@_)"/>
    <numFmt numFmtId="171" formatCode="_(* #,##0_);_(* \(#,##0\);_(* &quot;-&quot;??_);_(@_)"/>
    <numFmt numFmtId="172" formatCode="mmmm\ d\,\ yyyy"/>
    <numFmt numFmtId="173" formatCode="0.0%"/>
    <numFmt numFmtId="174" formatCode="0_);[Red]\(0\)"/>
    <numFmt numFmtId="175" formatCode="0.00_);[Red]\(0.00\)"/>
    <numFmt numFmtId="176" formatCode="0.0000"/>
    <numFmt numFmtId="177" formatCode="0.000"/>
    <numFmt numFmtId="178" formatCode="#,##0.000"/>
    <numFmt numFmtId="179" formatCode="#,##0.0000"/>
    <numFmt numFmtId="180" formatCode="#,##0.0"/>
    <numFmt numFmtId="181" formatCode="_(&quot;$&quot;* #,##0.000_);_(&quot;$&quot;* \(#,##0.000\);_(&quot;$&quot;* &quot;-&quot;??_);_(@_)"/>
    <numFmt numFmtId="182" formatCode="_(* #,##0.000_);_(* \(#,##0.000\);_(* &quot;-&quot;??_);_(@_)"/>
    <numFmt numFmtId="183" formatCode="[$-409]dddd\,\ mmmm\ dd\,\ yyyy"/>
    <numFmt numFmtId="184" formatCode="0.000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00_);[Red]\(#,##0.000\)"/>
    <numFmt numFmtId="191" formatCode="[$-409]mmmm\ d\,\ yyyy;@"/>
    <numFmt numFmtId="192" formatCode="&quot;$&quot;#,##0.0_);\(&quot;$&quot;#,##0.0\)"/>
    <numFmt numFmtId="193" formatCode="m/d;@"/>
    <numFmt numFmtId="194" formatCode="mm/dd/yy;@"/>
    <numFmt numFmtId="195" formatCode="m/d/yy;@"/>
  </numFmts>
  <fonts count="63">
    <font>
      <sz val="10"/>
      <name val="Arial"/>
      <family val="0"/>
    </font>
    <font>
      <u val="single"/>
      <sz val="10"/>
      <color indexed="12"/>
      <name val="Arial"/>
      <family val="2"/>
    </font>
    <font>
      <u val="single"/>
      <sz val="10"/>
      <color indexed="36"/>
      <name val="Arial"/>
      <family val="2"/>
    </font>
    <font>
      <sz val="8"/>
      <name val="Arial"/>
      <family val="2"/>
    </font>
    <font>
      <sz val="10"/>
      <name val="Arial Narrow"/>
      <family val="2"/>
    </font>
    <font>
      <b/>
      <sz val="18"/>
      <name val="Arial Narrow"/>
      <family val="2"/>
    </font>
    <font>
      <sz val="14"/>
      <name val="Arial Narrow"/>
      <family val="2"/>
    </font>
    <font>
      <sz val="12"/>
      <name val="Arial Narrow"/>
      <family val="2"/>
    </font>
    <font>
      <b/>
      <sz val="12"/>
      <name val="Arial Narrow"/>
      <family val="2"/>
    </font>
    <font>
      <sz val="12"/>
      <color indexed="10"/>
      <name val="Arial Narrow"/>
      <family val="2"/>
    </font>
    <font>
      <sz val="10"/>
      <color indexed="10"/>
      <name val="Arial Narrow"/>
      <family val="2"/>
    </font>
    <font>
      <b/>
      <sz val="12"/>
      <color indexed="10"/>
      <name val="Arial Narrow"/>
      <family val="2"/>
    </font>
    <font>
      <sz val="12"/>
      <color indexed="8"/>
      <name val="Arial Narrow"/>
      <family val="2"/>
    </font>
    <font>
      <b/>
      <sz val="10"/>
      <name val="Arial Narrow"/>
      <family val="2"/>
    </font>
    <font>
      <i/>
      <sz val="10"/>
      <name val="Times New Roman"/>
      <family val="1"/>
    </font>
    <font>
      <b/>
      <sz val="10"/>
      <color indexed="10"/>
      <name val="Arial Narrow"/>
      <family val="2"/>
    </font>
    <font>
      <i/>
      <sz val="10"/>
      <name val="Arial Narrow"/>
      <family val="2"/>
    </font>
    <font>
      <sz val="8"/>
      <name val="Arial Narrow"/>
      <family val="2"/>
    </font>
    <font>
      <b/>
      <sz val="10"/>
      <color indexed="8"/>
      <name val="Arial Narrow"/>
      <family val="2"/>
    </font>
    <font>
      <sz val="10"/>
      <color indexed="9"/>
      <name val="Arial Narrow"/>
      <family val="2"/>
    </font>
    <font>
      <sz val="10"/>
      <color indexed="8"/>
      <name val="Arial Narrow"/>
      <family val="2"/>
    </font>
    <font>
      <b/>
      <sz val="8"/>
      <name val="Arial Narrow"/>
      <family val="2"/>
    </font>
    <font>
      <b/>
      <i/>
      <sz val="10"/>
      <name val="Arial Narrow"/>
      <family val="2"/>
    </font>
    <font>
      <b/>
      <sz val="11"/>
      <name val="Garamond"/>
      <family val="1"/>
    </font>
    <font>
      <b/>
      <sz val="14"/>
      <name val="Arial Narrow"/>
      <family val="2"/>
    </font>
    <font>
      <b/>
      <u val="single"/>
      <sz val="14"/>
      <name val="Arial Narrow"/>
      <family val="2"/>
    </font>
    <font>
      <sz val="8"/>
      <color indexed="10"/>
      <name val="Arial Narrow"/>
      <family val="2"/>
    </font>
    <font>
      <sz val="8"/>
      <color indexed="9"/>
      <name val="Arial Narrow"/>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6">
    <xf numFmtId="0" fontId="0" fillId="0" borderId="0" xfId="0" applyAlignment="1">
      <alignment/>
    </xf>
    <xf numFmtId="0" fontId="4" fillId="33" borderId="0" xfId="0" applyFont="1" applyFill="1" applyAlignment="1">
      <alignment/>
    </xf>
    <xf numFmtId="0" fontId="4" fillId="34" borderId="0" xfId="0" applyFont="1" applyFill="1" applyAlignment="1">
      <alignment/>
    </xf>
    <xf numFmtId="0" fontId="4" fillId="34" borderId="10" xfId="0" applyFont="1" applyFill="1" applyBorder="1" applyAlignment="1">
      <alignment/>
    </xf>
    <xf numFmtId="0" fontId="5" fillId="34" borderId="10" xfId="0" applyFont="1" applyFill="1" applyBorder="1" applyAlignment="1">
      <alignment/>
    </xf>
    <xf numFmtId="0" fontId="4" fillId="35" borderId="11" xfId="0" applyFont="1" applyFill="1" applyBorder="1" applyAlignment="1">
      <alignment/>
    </xf>
    <xf numFmtId="0" fontId="6" fillId="35" borderId="11" xfId="0" applyFont="1" applyFill="1" applyBorder="1" applyAlignment="1">
      <alignment/>
    </xf>
    <xf numFmtId="0" fontId="7" fillId="33" borderId="0" xfId="0" applyFont="1" applyFill="1" applyAlignment="1">
      <alignment vertical="top" wrapText="1"/>
    </xf>
    <xf numFmtId="0" fontId="8" fillId="33" borderId="0" xfId="0" applyFont="1" applyFill="1" applyAlignment="1">
      <alignment vertical="top" wrapText="1"/>
    </xf>
    <xf numFmtId="0" fontId="5" fillId="33" borderId="0" xfId="0" applyFont="1" applyFill="1" applyAlignment="1">
      <alignment horizontal="right" vertical="top" indent="1"/>
    </xf>
    <xf numFmtId="0" fontId="9" fillId="33" borderId="0" xfId="0" applyFont="1" applyFill="1" applyAlignment="1">
      <alignment vertical="top"/>
    </xf>
    <xf numFmtId="0" fontId="9" fillId="33" borderId="0" xfId="0" applyFont="1" applyFill="1" applyAlignment="1">
      <alignment vertical="top" wrapText="1"/>
    </xf>
    <xf numFmtId="0" fontId="10" fillId="33" borderId="0" xfId="0" applyFont="1" applyFill="1" applyAlignment="1">
      <alignment/>
    </xf>
    <xf numFmtId="0" fontId="11" fillId="33" borderId="0" xfId="0" applyFont="1" applyFill="1" applyAlignment="1">
      <alignment vertical="top" wrapText="1"/>
    </xf>
    <xf numFmtId="0" fontId="12" fillId="33" borderId="0" xfId="0" applyFont="1" applyFill="1" applyAlignment="1">
      <alignment vertical="top" wrapText="1"/>
    </xf>
    <xf numFmtId="0" fontId="4" fillId="0" borderId="0" xfId="0" applyFont="1" applyFill="1" applyAlignment="1">
      <alignment/>
    </xf>
    <xf numFmtId="0" fontId="13" fillId="33" borderId="0" xfId="0" applyFont="1" applyFill="1" applyBorder="1" applyAlignment="1">
      <alignment horizontal="center"/>
    </xf>
    <xf numFmtId="0" fontId="4" fillId="33" borderId="12" xfId="0" applyFont="1" applyFill="1" applyBorder="1" applyAlignment="1">
      <alignment horizontal="center"/>
    </xf>
    <xf numFmtId="0" fontId="14" fillId="33" borderId="12" xfId="0" applyFont="1" applyFill="1" applyBorder="1" applyAlignment="1">
      <alignment horizontal="center"/>
    </xf>
    <xf numFmtId="0" fontId="15" fillId="33" borderId="0" xfId="0" applyFont="1" applyFill="1" applyAlignment="1">
      <alignment/>
    </xf>
    <xf numFmtId="14" fontId="4" fillId="33" borderId="12" xfId="0" applyNumberFormat="1" applyFont="1" applyFill="1" applyBorder="1" applyAlignment="1">
      <alignment horizontal="center"/>
    </xf>
    <xf numFmtId="0" fontId="16" fillId="33" borderId="0" xfId="0" applyFont="1" applyFill="1" applyAlignment="1">
      <alignment horizontal="center"/>
    </xf>
    <xf numFmtId="0" fontId="17" fillId="33" borderId="10" xfId="0" applyFont="1" applyFill="1" applyBorder="1" applyAlignment="1">
      <alignment/>
    </xf>
    <xf numFmtId="0" fontId="13" fillId="33" borderId="0" xfId="0" applyFont="1" applyFill="1" applyAlignment="1">
      <alignment horizontal="center"/>
    </xf>
    <xf numFmtId="0" fontId="13"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right" vertical="center" wrapText="1"/>
    </xf>
    <xf numFmtId="0" fontId="13" fillId="33" borderId="0" xfId="0" applyFont="1" applyFill="1" applyAlignment="1">
      <alignment/>
    </xf>
    <xf numFmtId="0" fontId="19" fillId="33" borderId="0" xfId="0" applyFont="1" applyFill="1" applyAlignment="1">
      <alignment/>
    </xf>
    <xf numFmtId="0" fontId="13" fillId="33" borderId="13" xfId="0" applyFont="1" applyFill="1" applyBorder="1" applyAlignment="1">
      <alignment/>
    </xf>
    <xf numFmtId="2" fontId="4" fillId="33" borderId="13" xfId="0" applyNumberFormat="1" applyFont="1" applyFill="1" applyBorder="1" applyAlignment="1">
      <alignment/>
    </xf>
    <xf numFmtId="2" fontId="13" fillId="33" borderId="13" xfId="0" applyNumberFormat="1" applyFont="1" applyFill="1" applyBorder="1" applyAlignment="1">
      <alignment horizontal="right" indent="2"/>
    </xf>
    <xf numFmtId="2" fontId="4" fillId="33" borderId="13" xfId="0" applyNumberFormat="1" applyFont="1" applyFill="1" applyBorder="1" applyAlignment="1">
      <alignment horizontal="right" indent="1"/>
    </xf>
    <xf numFmtId="0" fontId="4" fillId="33" borderId="0" xfId="0" applyFont="1" applyFill="1" applyAlignment="1">
      <alignment horizontal="left" indent="2"/>
    </xf>
    <xf numFmtId="2" fontId="13" fillId="33" borderId="0" xfId="0" applyNumberFormat="1" applyFont="1" applyFill="1" applyAlignment="1">
      <alignment horizontal="right" indent="2"/>
    </xf>
    <xf numFmtId="0" fontId="4" fillId="33" borderId="0" xfId="0" applyFont="1" applyFill="1" applyAlignment="1">
      <alignment horizontal="right" indent="1"/>
    </xf>
    <xf numFmtId="2" fontId="4" fillId="33" borderId="13" xfId="0" applyNumberFormat="1" applyFont="1" applyFill="1" applyBorder="1" applyAlignment="1">
      <alignment horizontal="right"/>
    </xf>
    <xf numFmtId="0" fontId="0" fillId="33" borderId="0" xfId="0" applyFill="1" applyAlignment="1">
      <alignment/>
    </xf>
    <xf numFmtId="14" fontId="14" fillId="33" borderId="12" xfId="0" applyNumberFormat="1" applyFont="1" applyFill="1" applyBorder="1" applyAlignment="1">
      <alignment horizontal="center"/>
    </xf>
    <xf numFmtId="0" fontId="14" fillId="33" borderId="0" xfId="0" applyFont="1" applyFill="1" applyAlignment="1">
      <alignment horizontal="center"/>
    </xf>
    <xf numFmtId="0" fontId="4" fillId="33" borderId="0" xfId="0" applyFont="1" applyFill="1" applyBorder="1" applyAlignment="1">
      <alignment/>
    </xf>
    <xf numFmtId="0" fontId="13" fillId="33" borderId="14" xfId="0" applyFont="1" applyFill="1" applyBorder="1" applyAlignment="1">
      <alignment/>
    </xf>
    <xf numFmtId="0" fontId="16" fillId="33" borderId="14" xfId="0" applyNumberFormat="1" applyFont="1" applyFill="1" applyBorder="1" applyAlignment="1">
      <alignment horizontal="center" vertical="justify" wrapText="1"/>
    </xf>
    <xf numFmtId="6" fontId="4" fillId="33" borderId="0" xfId="0" applyNumberFormat="1" applyFont="1" applyFill="1" applyAlignment="1">
      <alignment/>
    </xf>
    <xf numFmtId="0" fontId="4" fillId="33" borderId="0" xfId="0" applyFont="1" applyFill="1" applyAlignment="1">
      <alignment horizontal="left" indent="1"/>
    </xf>
    <xf numFmtId="6" fontId="13" fillId="33" borderId="0" xfId="0" applyNumberFormat="1" applyFont="1" applyFill="1" applyAlignment="1">
      <alignment/>
    </xf>
    <xf numFmtId="5" fontId="4" fillId="33" borderId="0" xfId="0" applyNumberFormat="1" applyFont="1" applyFill="1" applyAlignment="1">
      <alignment/>
    </xf>
    <xf numFmtId="0" fontId="4" fillId="33" borderId="10" xfId="0" applyFont="1" applyFill="1" applyBorder="1" applyAlignment="1">
      <alignment horizontal="left" indent="1"/>
    </xf>
    <xf numFmtId="6" fontId="4" fillId="33" borderId="10" xfId="0" applyNumberFormat="1" applyFont="1" applyFill="1" applyBorder="1" applyAlignment="1">
      <alignment/>
    </xf>
    <xf numFmtId="6" fontId="13" fillId="33" borderId="10" xfId="0" applyNumberFormat="1" applyFont="1" applyFill="1" applyBorder="1" applyAlignment="1">
      <alignment/>
    </xf>
    <xf numFmtId="5" fontId="4" fillId="33" borderId="10" xfId="0" applyNumberFormat="1" applyFont="1" applyFill="1" applyBorder="1" applyAlignment="1">
      <alignment/>
    </xf>
    <xf numFmtId="0" fontId="4" fillId="33" borderId="11" xfId="0" applyFont="1" applyFill="1" applyBorder="1" applyAlignment="1">
      <alignment/>
    </xf>
    <xf numFmtId="6" fontId="4" fillId="33" borderId="11" xfId="0" applyNumberFormat="1" applyFont="1" applyFill="1" applyBorder="1" applyAlignment="1">
      <alignment/>
    </xf>
    <xf numFmtId="6" fontId="13" fillId="33" borderId="11" xfId="0" applyNumberFormat="1" applyFont="1" applyFill="1" applyBorder="1" applyAlignment="1">
      <alignment/>
    </xf>
    <xf numFmtId="5" fontId="4" fillId="33" borderId="11" xfId="0" applyNumberFormat="1" applyFont="1" applyFill="1" applyBorder="1" applyAlignment="1">
      <alignment/>
    </xf>
    <xf numFmtId="0" fontId="4" fillId="33" borderId="0" xfId="0" applyFont="1" applyFill="1" applyBorder="1" applyAlignment="1">
      <alignment horizontal="left" indent="1"/>
    </xf>
    <xf numFmtId="0" fontId="4" fillId="33" borderId="10" xfId="0" applyFont="1" applyFill="1" applyBorder="1" applyAlignment="1">
      <alignment/>
    </xf>
    <xf numFmtId="0" fontId="13" fillId="33" borderId="14" xfId="0" applyFont="1" applyFill="1" applyBorder="1" applyAlignment="1">
      <alignment/>
    </xf>
    <xf numFmtId="0" fontId="0" fillId="33" borderId="14" xfId="0" applyFill="1" applyBorder="1" applyAlignment="1">
      <alignment/>
    </xf>
    <xf numFmtId="0" fontId="13" fillId="33" borderId="15" xfId="0" applyFont="1" applyFill="1" applyBorder="1" applyAlignment="1">
      <alignment/>
    </xf>
    <xf numFmtId="6" fontId="4" fillId="33" borderId="15" xfId="0" applyNumberFormat="1" applyFont="1" applyFill="1" applyBorder="1" applyAlignment="1">
      <alignment/>
    </xf>
    <xf numFmtId="6" fontId="13" fillId="33" borderId="15" xfId="0" applyNumberFormat="1" applyFont="1" applyFill="1" applyBorder="1" applyAlignment="1">
      <alignment/>
    </xf>
    <xf numFmtId="5" fontId="4" fillId="33" borderId="15" xfId="0" applyNumberFormat="1" applyFont="1" applyFill="1" applyBorder="1" applyAlignment="1">
      <alignment/>
    </xf>
    <xf numFmtId="5" fontId="13" fillId="33" borderId="0" xfId="0" applyNumberFormat="1" applyFont="1" applyFill="1" applyAlignment="1">
      <alignment/>
    </xf>
    <xf numFmtId="0" fontId="4" fillId="33" borderId="16" xfId="0" applyFont="1" applyFill="1" applyBorder="1" applyAlignment="1">
      <alignment/>
    </xf>
    <xf numFmtId="6" fontId="4" fillId="33" borderId="16" xfId="0" applyNumberFormat="1" applyFont="1" applyFill="1" applyBorder="1" applyAlignment="1">
      <alignment/>
    </xf>
    <xf numFmtId="6" fontId="13" fillId="33" borderId="16" xfId="0" applyNumberFormat="1" applyFont="1" applyFill="1" applyBorder="1" applyAlignment="1">
      <alignment/>
    </xf>
    <xf numFmtId="0" fontId="4" fillId="33" borderId="14" xfId="0" applyFont="1" applyFill="1" applyBorder="1" applyAlignment="1">
      <alignment/>
    </xf>
    <xf numFmtId="0" fontId="13" fillId="33" borderId="0" xfId="0" applyFont="1" applyFill="1" applyBorder="1" applyAlignment="1">
      <alignment/>
    </xf>
    <xf numFmtId="37" fontId="4" fillId="33" borderId="0" xfId="0" applyNumberFormat="1" applyFont="1" applyFill="1" applyBorder="1" applyAlignment="1">
      <alignment/>
    </xf>
    <xf numFmtId="37" fontId="13" fillId="33" borderId="0" xfId="0" applyNumberFormat="1" applyFont="1" applyFill="1" applyBorder="1" applyAlignment="1">
      <alignment/>
    </xf>
    <xf numFmtId="37" fontId="4" fillId="33" borderId="10" xfId="0" applyNumberFormat="1" applyFont="1" applyFill="1" applyBorder="1" applyAlignment="1">
      <alignment/>
    </xf>
    <xf numFmtId="37" fontId="13" fillId="33" borderId="10" xfId="0" applyNumberFormat="1" applyFont="1" applyFill="1" applyBorder="1" applyAlignment="1">
      <alignment/>
    </xf>
    <xf numFmtId="37" fontId="4" fillId="33" borderId="0" xfId="0" applyNumberFormat="1" applyFont="1" applyFill="1" applyAlignment="1">
      <alignment/>
    </xf>
    <xf numFmtId="37" fontId="13" fillId="33" borderId="0" xfId="0" applyNumberFormat="1" applyFont="1" applyFill="1" applyAlignment="1">
      <alignment/>
    </xf>
    <xf numFmtId="0" fontId="4" fillId="33" borderId="14" xfId="0" applyFont="1" applyFill="1" applyBorder="1" applyAlignment="1">
      <alignment horizontal="left" indent="1"/>
    </xf>
    <xf numFmtId="37" fontId="4" fillId="33" borderId="14" xfId="0" applyNumberFormat="1" applyFont="1" applyFill="1" applyBorder="1" applyAlignment="1">
      <alignment/>
    </xf>
    <xf numFmtId="37" fontId="13" fillId="33" borderId="14" xfId="0" applyNumberFormat="1" applyFont="1" applyFill="1" applyBorder="1" applyAlignment="1">
      <alignment/>
    </xf>
    <xf numFmtId="0" fontId="4" fillId="33" borderId="16" xfId="0" applyFont="1" applyFill="1" applyBorder="1" applyAlignment="1">
      <alignment horizontal="left" indent="1"/>
    </xf>
    <xf numFmtId="37" fontId="4" fillId="33" borderId="16" xfId="0" applyNumberFormat="1" applyFont="1" applyFill="1" applyBorder="1" applyAlignment="1">
      <alignment/>
    </xf>
    <xf numFmtId="37" fontId="13" fillId="33" borderId="16" xfId="0" applyNumberFormat="1" applyFont="1" applyFill="1" applyBorder="1" applyAlignment="1">
      <alignment/>
    </xf>
    <xf numFmtId="37" fontId="4" fillId="33" borderId="15" xfId="0" applyNumberFormat="1" applyFont="1" applyFill="1" applyBorder="1" applyAlignment="1">
      <alignment/>
    </xf>
    <xf numFmtId="37" fontId="13" fillId="33" borderId="15" xfId="0" applyNumberFormat="1" applyFont="1" applyFill="1" applyBorder="1" applyAlignment="1">
      <alignment/>
    </xf>
    <xf numFmtId="4" fontId="4" fillId="33" borderId="15" xfId="0" applyNumberFormat="1" applyFont="1" applyFill="1" applyBorder="1" applyAlignment="1">
      <alignment/>
    </xf>
    <xf numFmtId="4" fontId="13" fillId="33" borderId="15" xfId="0" applyNumberFormat="1" applyFont="1" applyFill="1" applyBorder="1" applyAlignment="1">
      <alignment/>
    </xf>
    <xf numFmtId="0" fontId="13" fillId="33" borderId="17" xfId="0" applyFont="1" applyFill="1" applyBorder="1" applyAlignment="1">
      <alignment/>
    </xf>
    <xf numFmtId="4" fontId="4" fillId="33" borderId="17" xfId="0" applyNumberFormat="1" applyFont="1" applyFill="1" applyBorder="1" applyAlignment="1">
      <alignment/>
    </xf>
    <xf numFmtId="4" fontId="13" fillId="33" borderId="17" xfId="0" applyNumberFormat="1" applyFont="1" applyFill="1" applyBorder="1" applyAlignment="1">
      <alignment/>
    </xf>
    <xf numFmtId="3" fontId="4" fillId="33" borderId="0" xfId="0" applyNumberFormat="1" applyFont="1" applyFill="1" applyAlignment="1">
      <alignment/>
    </xf>
    <xf numFmtId="10" fontId="4" fillId="33" borderId="0" xfId="0" applyNumberFormat="1" applyFont="1" applyFill="1" applyAlignment="1">
      <alignment/>
    </xf>
    <xf numFmtId="3" fontId="13" fillId="33" borderId="0" xfId="0" applyNumberFormat="1" applyFont="1" applyFill="1" applyAlignment="1">
      <alignment/>
    </xf>
    <xf numFmtId="10" fontId="13" fillId="33" borderId="0" xfId="0" applyNumberFormat="1" applyFont="1" applyFill="1" applyAlignment="1">
      <alignment/>
    </xf>
    <xf numFmtId="0" fontId="13" fillId="33" borderId="18" xfId="0" applyFont="1" applyFill="1" applyBorder="1" applyAlignment="1">
      <alignment/>
    </xf>
    <xf numFmtId="0" fontId="13" fillId="33" borderId="19" xfId="0" applyFont="1" applyFill="1" applyBorder="1" applyAlignment="1">
      <alignment wrapText="1"/>
    </xf>
    <xf numFmtId="0" fontId="4" fillId="33" borderId="20" xfId="0" applyFont="1" applyFill="1" applyBorder="1" applyAlignment="1">
      <alignment vertical="center"/>
    </xf>
    <xf numFmtId="0" fontId="13" fillId="33" borderId="21" xfId="0" applyFont="1" applyFill="1" applyBorder="1" applyAlignment="1">
      <alignment/>
    </xf>
    <xf numFmtId="14" fontId="4" fillId="33" borderId="22" xfId="0" applyNumberFormat="1" applyFont="1" applyFill="1" applyBorder="1" applyAlignment="1">
      <alignment/>
    </xf>
    <xf numFmtId="191" fontId="13" fillId="33" borderId="0" xfId="0" applyNumberFormat="1" applyFont="1" applyFill="1" applyAlignment="1">
      <alignment horizontal="center" vertical="center"/>
    </xf>
    <xf numFmtId="14" fontId="4" fillId="33" borderId="0" xfId="0" applyNumberFormat="1" applyFont="1" applyFill="1" applyBorder="1" applyAlignment="1">
      <alignment horizontal="center"/>
    </xf>
    <xf numFmtId="0" fontId="4" fillId="33" borderId="0" xfId="0" applyFont="1" applyFill="1" applyBorder="1" applyAlignment="1">
      <alignment vertical="top" wrapText="1"/>
    </xf>
    <xf numFmtId="0" fontId="21" fillId="33" borderId="0" xfId="0" applyFont="1" applyFill="1" applyBorder="1" applyAlignment="1">
      <alignment vertical="center"/>
    </xf>
    <xf numFmtId="0" fontId="17" fillId="33" borderId="0" xfId="0" applyFont="1" applyFill="1" applyAlignment="1">
      <alignment/>
    </xf>
    <xf numFmtId="0" fontId="4" fillId="33" borderId="0" xfId="0" applyFont="1" applyFill="1" applyBorder="1" applyAlignment="1">
      <alignment wrapText="1"/>
    </xf>
    <xf numFmtId="0" fontId="4" fillId="33" borderId="0" xfId="0" applyFont="1" applyFill="1" applyAlignment="1">
      <alignment horizontal="left"/>
    </xf>
    <xf numFmtId="0" fontId="17" fillId="33" borderId="0" xfId="0" applyFont="1" applyFill="1" applyAlignment="1">
      <alignment horizontal="left"/>
    </xf>
    <xf numFmtId="0" fontId="21" fillId="33" borderId="0" xfId="0" applyFont="1" applyFill="1" applyBorder="1" applyAlignment="1">
      <alignment/>
    </xf>
    <xf numFmtId="0" fontId="17" fillId="33" borderId="0" xfId="0" applyFont="1" applyFill="1" applyAlignment="1">
      <alignment horizontal="right"/>
    </xf>
    <xf numFmtId="0" fontId="4" fillId="33" borderId="0" xfId="0" applyFont="1" applyFill="1" applyAlignment="1">
      <alignment/>
    </xf>
    <xf numFmtId="0" fontId="17" fillId="33" borderId="0" xfId="0" applyFont="1" applyFill="1" applyAlignment="1">
      <alignment/>
    </xf>
    <xf numFmtId="0" fontId="4" fillId="33" borderId="0" xfId="0" applyFont="1" applyFill="1" applyBorder="1" applyAlignment="1">
      <alignment vertical="center" wrapText="1"/>
    </xf>
    <xf numFmtId="0" fontId="4" fillId="33" borderId="12" xfId="0" applyFont="1" applyFill="1" applyBorder="1" applyAlignment="1">
      <alignment/>
    </xf>
    <xf numFmtId="0" fontId="22" fillId="33" borderId="10" xfId="0" applyFont="1" applyFill="1" applyBorder="1" applyAlignment="1">
      <alignment wrapText="1"/>
    </xf>
    <xf numFmtId="0" fontId="13" fillId="33" borderId="0" xfId="0" applyFont="1" applyFill="1" applyBorder="1" applyAlignment="1">
      <alignment horizontal="center" wrapText="1"/>
    </xf>
    <xf numFmtId="0" fontId="13" fillId="33" borderId="0" xfId="0" applyFont="1" applyFill="1" applyBorder="1" applyAlignment="1">
      <alignment horizontal="center" vertical="center" wrapText="1"/>
    </xf>
    <xf numFmtId="0" fontId="13" fillId="33" borderId="0" xfId="0" applyFont="1" applyFill="1" applyBorder="1" applyAlignment="1">
      <alignment horizontal="center" vertical="top" wrapText="1"/>
    </xf>
    <xf numFmtId="0" fontId="7" fillId="33" borderId="0" xfId="0" applyNumberFormat="1" applyFont="1" applyFill="1" applyAlignment="1">
      <alignment vertical="top" wrapText="1"/>
    </xf>
    <xf numFmtId="0" fontId="4" fillId="36" borderId="12" xfId="0" applyFont="1" applyFill="1" applyBorder="1" applyAlignment="1">
      <alignment vertical="top" wrapText="1"/>
    </xf>
    <xf numFmtId="0" fontId="23" fillId="33" borderId="0" xfId="0" applyFont="1" applyFill="1" applyAlignment="1">
      <alignment/>
    </xf>
    <xf numFmtId="0" fontId="22" fillId="33" borderId="23" xfId="0" applyFont="1" applyFill="1" applyBorder="1" applyAlignment="1">
      <alignment wrapText="1"/>
    </xf>
    <xf numFmtId="0" fontId="22" fillId="33" borderId="0" xfId="0" applyFont="1" applyFill="1" applyBorder="1" applyAlignment="1">
      <alignment wrapText="1"/>
    </xf>
    <xf numFmtId="0" fontId="13" fillId="33" borderId="12" xfId="0" applyFont="1" applyFill="1" applyBorder="1" applyAlignment="1">
      <alignment vertical="top" wrapText="1"/>
    </xf>
    <xf numFmtId="0" fontId="24" fillId="33" borderId="0" xfId="0" applyFont="1" applyFill="1" applyBorder="1" applyAlignment="1">
      <alignment wrapText="1"/>
    </xf>
    <xf numFmtId="0" fontId="4" fillId="33" borderId="20" xfId="0" applyFont="1" applyFill="1" applyBorder="1" applyAlignment="1">
      <alignment/>
    </xf>
    <xf numFmtId="0" fontId="26" fillId="33" borderId="0" xfId="0" applyFont="1" applyFill="1" applyAlignment="1">
      <alignment/>
    </xf>
    <xf numFmtId="0" fontId="4" fillId="37" borderId="0" xfId="0" applyFont="1" applyFill="1" applyAlignment="1">
      <alignment horizontal="center"/>
    </xf>
    <xf numFmtId="0" fontId="4" fillId="33" borderId="0" xfId="0" applyFont="1" applyFill="1" applyAlignment="1">
      <alignment horizontal="right" vertical="top" indent="1"/>
    </xf>
    <xf numFmtId="0" fontId="4" fillId="33" borderId="0" xfId="0" applyFont="1" applyFill="1" applyAlignment="1">
      <alignment vertical="top" wrapText="1"/>
    </xf>
    <xf numFmtId="0" fontId="10" fillId="33" borderId="0" xfId="0" applyFont="1" applyFill="1" applyAlignment="1">
      <alignment vertical="top" wrapText="1"/>
    </xf>
    <xf numFmtId="0" fontId="17" fillId="38" borderId="0" xfId="0" applyFont="1" applyFill="1" applyBorder="1" applyAlignment="1">
      <alignment/>
    </xf>
    <xf numFmtId="0" fontId="27" fillId="38" borderId="0" xfId="0" applyFont="1" applyFill="1" applyBorder="1" applyAlignment="1">
      <alignment/>
    </xf>
    <xf numFmtId="0" fontId="13" fillId="33" borderId="0" xfId="0" applyFont="1" applyFill="1" applyBorder="1" applyAlignment="1">
      <alignment vertical="top" wrapText="1"/>
    </xf>
    <xf numFmtId="0" fontId="24" fillId="33" borderId="0" xfId="0" applyFont="1" applyFill="1" applyBorder="1" applyAlignment="1">
      <alignment horizontal="center" wrapText="1"/>
    </xf>
    <xf numFmtId="0" fontId="4" fillId="33" borderId="24" xfId="0" applyFont="1" applyFill="1" applyBorder="1" applyAlignment="1">
      <alignment wrapText="1"/>
    </xf>
    <xf numFmtId="2" fontId="4" fillId="33" borderId="13" xfId="0" applyNumberFormat="1" applyFont="1" applyFill="1" applyBorder="1" applyAlignment="1">
      <alignment/>
    </xf>
    <xf numFmtId="2" fontId="4" fillId="33" borderId="13" xfId="0" applyNumberFormat="1" applyFont="1" applyFill="1" applyBorder="1" applyAlignment="1">
      <alignment horizontal="center"/>
    </xf>
    <xf numFmtId="10" fontId="4" fillId="33" borderId="13" xfId="62" applyNumberFormat="1" applyFont="1" applyFill="1" applyBorder="1" applyAlignment="1">
      <alignment/>
    </xf>
    <xf numFmtId="10" fontId="13" fillId="33" borderId="13" xfId="62" applyNumberFormat="1" applyFont="1" applyFill="1" applyBorder="1" applyAlignment="1">
      <alignment horizontal="right" indent="2"/>
    </xf>
    <xf numFmtId="10" fontId="4" fillId="33" borderId="13" xfId="62" applyNumberFormat="1" applyFont="1" applyFill="1" applyBorder="1" applyAlignment="1">
      <alignment horizontal="right" indent="1"/>
    </xf>
    <xf numFmtId="0" fontId="20" fillId="33" borderId="0" xfId="0" applyFont="1" applyFill="1" applyAlignment="1">
      <alignment/>
    </xf>
    <xf numFmtId="10" fontId="4" fillId="33" borderId="0" xfId="62" applyNumberFormat="1" applyFont="1" applyFill="1" applyAlignment="1">
      <alignment/>
    </xf>
    <xf numFmtId="10" fontId="13" fillId="33" borderId="0" xfId="62" applyNumberFormat="1" applyFont="1" applyFill="1" applyAlignment="1">
      <alignment/>
    </xf>
    <xf numFmtId="10" fontId="4" fillId="33" borderId="10" xfId="62" applyNumberFormat="1" applyFont="1" applyFill="1" applyBorder="1" applyAlignment="1">
      <alignment/>
    </xf>
    <xf numFmtId="10" fontId="13" fillId="33" borderId="10" xfId="62" applyNumberFormat="1" applyFont="1" applyFill="1" applyBorder="1" applyAlignment="1">
      <alignment/>
    </xf>
    <xf numFmtId="10" fontId="4" fillId="33" borderId="11" xfId="62" applyNumberFormat="1" applyFont="1" applyFill="1" applyBorder="1" applyAlignment="1">
      <alignment/>
    </xf>
    <xf numFmtId="10" fontId="13" fillId="33" borderId="11" xfId="62" applyNumberFormat="1" applyFont="1" applyFill="1" applyBorder="1" applyAlignment="1">
      <alignment/>
    </xf>
    <xf numFmtId="10" fontId="13" fillId="33" borderId="14" xfId="62" applyNumberFormat="1" applyFont="1" applyFill="1" applyBorder="1" applyAlignment="1">
      <alignment/>
    </xf>
    <xf numFmtId="10" fontId="4" fillId="33" borderId="15" xfId="62" applyNumberFormat="1" applyFont="1" applyFill="1" applyBorder="1" applyAlignment="1">
      <alignment/>
    </xf>
    <xf numFmtId="10" fontId="13" fillId="33" borderId="15" xfId="62" applyNumberFormat="1" applyFont="1" applyFill="1" applyBorder="1" applyAlignment="1">
      <alignment/>
    </xf>
    <xf numFmtId="10" fontId="4" fillId="33" borderId="16" xfId="62" applyNumberFormat="1" applyFont="1" applyFill="1" applyBorder="1" applyAlignment="1">
      <alignment/>
    </xf>
    <xf numFmtId="10" fontId="13" fillId="33" borderId="16" xfId="62" applyNumberFormat="1" applyFont="1" applyFill="1" applyBorder="1" applyAlignment="1">
      <alignment/>
    </xf>
    <xf numFmtId="10" fontId="4" fillId="33" borderId="0" xfId="62" applyNumberFormat="1" applyFont="1" applyFill="1" applyBorder="1" applyAlignment="1">
      <alignment/>
    </xf>
    <xf numFmtId="10" fontId="13" fillId="33" borderId="0" xfId="62" applyNumberFormat="1" applyFont="1" applyFill="1" applyBorder="1" applyAlignment="1">
      <alignment/>
    </xf>
    <xf numFmtId="10" fontId="4" fillId="33" borderId="14" xfId="62" applyNumberFormat="1" applyFont="1" applyFill="1" applyBorder="1" applyAlignment="1">
      <alignment/>
    </xf>
    <xf numFmtId="10" fontId="13" fillId="33" borderId="14" xfId="62" applyNumberFormat="1" applyFont="1" applyFill="1" applyBorder="1" applyAlignment="1">
      <alignment/>
    </xf>
    <xf numFmtId="10" fontId="4" fillId="33" borderId="17" xfId="62" applyNumberFormat="1" applyFont="1" applyFill="1" applyBorder="1" applyAlignment="1">
      <alignment/>
    </xf>
    <xf numFmtId="10" fontId="13" fillId="33" borderId="17" xfId="62" applyNumberFormat="1" applyFont="1" applyFill="1" applyBorder="1" applyAlignment="1">
      <alignment/>
    </xf>
    <xf numFmtId="9" fontId="4" fillId="33" borderId="0" xfId="62" applyFont="1" applyFill="1" applyAlignment="1">
      <alignment/>
    </xf>
    <xf numFmtId="0" fontId="4" fillId="33" borderId="0" xfId="0" applyNumberFormat="1" applyFont="1" applyFill="1" applyAlignment="1">
      <alignment/>
    </xf>
    <xf numFmtId="0" fontId="13" fillId="33" borderId="23" xfId="0" applyFont="1" applyFill="1" applyBorder="1" applyAlignment="1">
      <alignment horizontal="center"/>
    </xf>
    <xf numFmtId="16" fontId="4" fillId="33" borderId="12" xfId="0" applyNumberFormat="1" applyFont="1" applyFill="1" applyBorder="1" applyAlignment="1">
      <alignment horizontal="center"/>
    </xf>
    <xf numFmtId="0" fontId="4" fillId="36" borderId="25" xfId="0" applyFont="1" applyFill="1" applyBorder="1" applyAlignment="1">
      <alignment vertical="top" wrapText="1"/>
    </xf>
    <xf numFmtId="0" fontId="0" fillId="36" borderId="26" xfId="0" applyFill="1" applyBorder="1" applyAlignment="1">
      <alignment vertical="top" wrapText="1"/>
    </xf>
    <xf numFmtId="0" fontId="0" fillId="36" borderId="27" xfId="0" applyFill="1" applyBorder="1" applyAlignment="1">
      <alignment vertical="top" wrapText="1"/>
    </xf>
    <xf numFmtId="0" fontId="13" fillId="33" borderId="16" xfId="0" applyFont="1" applyFill="1" applyBorder="1" applyAlignment="1">
      <alignment horizontal="center" wrapText="1"/>
    </xf>
    <xf numFmtId="0" fontId="13" fillId="33" borderId="0" xfId="0" applyFont="1" applyFill="1" applyAlignment="1">
      <alignment horizontal="left" wrapText="1"/>
    </xf>
    <xf numFmtId="0" fontId="13" fillId="33" borderId="0" xfId="0" applyFont="1" applyFill="1" applyBorder="1" applyAlignment="1">
      <alignment horizontal="center"/>
    </xf>
    <xf numFmtId="0" fontId="13" fillId="33" borderId="20" xfId="0" applyFont="1" applyFill="1" applyBorder="1" applyAlignment="1">
      <alignment horizontal="center"/>
    </xf>
    <xf numFmtId="191" fontId="13" fillId="33" borderId="0" xfId="0" applyNumberFormat="1" applyFont="1" applyFill="1" applyAlignment="1">
      <alignment horizontal="center"/>
    </xf>
    <xf numFmtId="0" fontId="17" fillId="33" borderId="10" xfId="0" applyFont="1" applyFill="1" applyBorder="1" applyAlignment="1">
      <alignment horizontal="center"/>
    </xf>
    <xf numFmtId="0" fontId="13" fillId="33" borderId="2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6" fillId="33" borderId="0" xfId="0" applyFont="1" applyFill="1" applyAlignment="1">
      <alignment horizontal="center"/>
    </xf>
    <xf numFmtId="0" fontId="13" fillId="33" borderId="23" xfId="0" applyFont="1" applyFill="1" applyBorder="1" applyAlignment="1">
      <alignment horizontal="center" wrapText="1"/>
    </xf>
    <xf numFmtId="0" fontId="13" fillId="33" borderId="0" xfId="0" applyNumberFormat="1" applyFont="1" applyFill="1" applyBorder="1" applyAlignment="1">
      <alignment horizontal="center" vertical="justify" wrapText="1"/>
    </xf>
    <xf numFmtId="0" fontId="13" fillId="33" borderId="16"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dxfs count="11">
    <dxf>
      <fill>
        <patternFill>
          <bgColor indexed="13"/>
        </patternFill>
      </fill>
    </dxf>
    <dxf>
      <fill>
        <patternFill>
          <bgColor indexed="13"/>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
    </sheetView>
  </sheetViews>
  <sheetFormatPr defaultColWidth="9.140625" defaultRowHeight="12.75"/>
  <cols>
    <col min="1" max="1" width="13.421875" style="0" bestFit="1" customWidth="1"/>
    <col min="2" max="2" width="18.00390625" style="0" bestFit="1" customWidth="1"/>
  </cols>
  <sheetData>
    <row r="1" ht="12.75">
      <c r="B1" t="s">
        <v>152</v>
      </c>
    </row>
    <row r="2" spans="1:2" ht="12.75">
      <c r="A2" t="s">
        <v>149</v>
      </c>
      <c r="B2">
        <v>2012</v>
      </c>
    </row>
    <row r="3" spans="1:2" ht="12.75">
      <c r="A3" t="s">
        <v>150</v>
      </c>
      <c r="B3">
        <v>2012</v>
      </c>
    </row>
    <row r="4" spans="1:2" ht="12.75">
      <c r="A4" t="s">
        <v>151</v>
      </c>
      <c r="B4" t="s">
        <v>157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2:I15"/>
  <sheetViews>
    <sheetView tabSelected="1" zoomScalePageLayoutView="0" workbookViewId="0" topLeftCell="A1">
      <selection activeCell="A1" sqref="A1"/>
    </sheetView>
  </sheetViews>
  <sheetFormatPr defaultColWidth="9.140625" defaultRowHeight="12.75"/>
  <cols>
    <col min="1" max="1" width="9.140625" style="1" customWidth="1"/>
    <col min="2" max="2" width="81.7109375" style="1" customWidth="1"/>
    <col min="3" max="16384" width="9.140625" style="1" customWidth="1"/>
  </cols>
  <sheetData>
    <row r="1" s="2" customFormat="1" ht="12.75"/>
    <row r="2" s="3" customFormat="1" ht="23.25">
      <c r="B2" s="4" t="s">
        <v>0</v>
      </c>
    </row>
    <row r="3" s="5" customFormat="1" ht="18.75" thickBot="1">
      <c r="B3" s="6" t="s">
        <v>156</v>
      </c>
    </row>
    <row r="4" s="129" customFormat="1" ht="12.75">
      <c r="B4" s="130" t="str">
        <f>"© The McGraw-Hill Companies, Inc., "&amp;Dates!B2</f>
        <v>© The McGraw-Hill Companies, Inc., 2012</v>
      </c>
    </row>
    <row r="6" spans="2:9" ht="94.5">
      <c r="B6" s="14" t="s">
        <v>163</v>
      </c>
      <c r="C6" s="7"/>
      <c r="D6" s="10"/>
      <c r="E6" s="10"/>
      <c r="F6" s="7"/>
      <c r="G6" s="7"/>
      <c r="H6" s="7"/>
      <c r="I6" s="7"/>
    </row>
    <row r="7" spans="4:5" ht="12.75">
      <c r="D7" s="12"/>
      <c r="E7" s="12"/>
    </row>
    <row r="8" spans="2:9" ht="15.75">
      <c r="B8" s="8" t="s">
        <v>1</v>
      </c>
      <c r="C8" s="8"/>
      <c r="D8" s="13"/>
      <c r="E8" s="13"/>
      <c r="F8" s="8"/>
      <c r="G8" s="8"/>
      <c r="H8" s="8"/>
      <c r="I8" s="8"/>
    </row>
    <row r="9" spans="3:9" ht="12.75" customHeight="1">
      <c r="C9" s="7"/>
      <c r="D9" s="11"/>
      <c r="E9" s="11"/>
      <c r="F9" s="7"/>
      <c r="G9" s="7"/>
      <c r="H9" s="7"/>
      <c r="I9" s="7"/>
    </row>
    <row r="10" spans="1:9" ht="157.5">
      <c r="A10" s="9">
        <v>1</v>
      </c>
      <c r="B10" s="7" t="s">
        <v>138</v>
      </c>
      <c r="C10" s="7"/>
      <c r="D10" s="11"/>
      <c r="E10" s="11"/>
      <c r="F10" s="7"/>
      <c r="G10" s="7"/>
      <c r="H10" s="7"/>
      <c r="I10" s="7"/>
    </row>
    <row r="11" spans="1:9" ht="12.75">
      <c r="A11" s="126"/>
      <c r="B11" s="125" t="s">
        <v>136</v>
      </c>
      <c r="C11" s="127"/>
      <c r="D11" s="128"/>
      <c r="E11" s="128"/>
      <c r="F11" s="127"/>
      <c r="G11" s="127"/>
      <c r="H11" s="127"/>
      <c r="I11" s="127"/>
    </row>
    <row r="12" ht="12.75">
      <c r="C12" s="15" t="s">
        <v>2</v>
      </c>
    </row>
    <row r="13" spans="1:6" ht="94.5">
      <c r="A13" s="9">
        <v>2</v>
      </c>
      <c r="B13" s="116" t="s">
        <v>164</v>
      </c>
      <c r="D13" s="15"/>
      <c r="F13" s="15"/>
    </row>
    <row r="15" spans="1:2" ht="23.25">
      <c r="A15" s="9">
        <v>3</v>
      </c>
      <c r="B15" s="7" t="s">
        <v>126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3"/>
  </sheetPr>
  <dimension ref="A1:AA519"/>
  <sheetViews>
    <sheetView zoomScalePageLayoutView="0" workbookViewId="0" topLeftCell="A1">
      <selection activeCell="A1" sqref="A1"/>
    </sheetView>
  </sheetViews>
  <sheetFormatPr defaultColWidth="9.140625" defaultRowHeight="12.75"/>
  <cols>
    <col min="1" max="1" width="4.421875" style="1" customWidth="1"/>
    <col min="2" max="2" width="79.57421875" style="1" customWidth="1"/>
    <col min="3" max="3" width="11.421875" style="1" customWidth="1"/>
    <col min="4" max="4" width="17.140625" style="1" customWidth="1"/>
    <col min="5" max="16384" width="9.140625" style="1" customWidth="1"/>
  </cols>
  <sheetData>
    <row r="1" spans="2:4" ht="12.75">
      <c r="B1" s="23" t="s">
        <v>3</v>
      </c>
      <c r="C1" s="93" t="s">
        <v>106</v>
      </c>
      <c r="D1" s="133"/>
    </row>
    <row r="2" spans="2:4" ht="12.75">
      <c r="B2" s="23" t="s">
        <v>108</v>
      </c>
      <c r="C2" s="94" t="s">
        <v>107</v>
      </c>
      <c r="D2" s="95"/>
    </row>
    <row r="3" spans="2:4" ht="12.75">
      <c r="B3" s="98" t="str">
        <f>"December 31, "&amp;Dates!B3</f>
        <v>December 31, 2012</v>
      </c>
      <c r="C3" s="96" t="s">
        <v>105</v>
      </c>
      <c r="D3" s="97">
        <f ca="1">TODAY()</f>
        <v>40995</v>
      </c>
    </row>
    <row r="4" spans="2:3" ht="12.75">
      <c r="B4" s="98"/>
      <c r="C4" s="99"/>
    </row>
    <row r="5" ht="12.75">
      <c r="B5" s="113" t="s">
        <v>110</v>
      </c>
    </row>
    <row r="6" spans="2:4" ht="38.25">
      <c r="B6" s="117" t="s">
        <v>128</v>
      </c>
      <c r="D6" s="12"/>
    </row>
    <row r="7" ht="6" customHeight="1">
      <c r="B7" s="100"/>
    </row>
    <row r="8" ht="12.75">
      <c r="B8" s="114" t="s">
        <v>109</v>
      </c>
    </row>
    <row r="9" ht="89.25">
      <c r="B9" s="117" t="s">
        <v>129</v>
      </c>
    </row>
    <row r="10" ht="6" customHeight="1">
      <c r="B10" s="100"/>
    </row>
    <row r="11" ht="12.75">
      <c r="B11" s="115" t="s">
        <v>111</v>
      </c>
    </row>
    <row r="12" ht="12.75">
      <c r="B12" s="120" t="s">
        <v>112</v>
      </c>
    </row>
    <row r="13" spans="2:27" ht="89.25">
      <c r="B13" s="100" t="str">
        <f>Z13&amp;Dates!B3-1&amp;'Audit Planning Memorandum'!AA13</f>
        <v>EarthWear Clothiers generates revenue mainly through the sale of high quality clothing for outdoor sports, such as hiking, skiing, fly-fishing, and white-water kayaking.  The company’s product lines also include casual clothes, accessories, shoes, and soft luggage. The company’s key customers are the 18.8 million persons on its mailing list, approximately 6.8 million of whom are viewed as “current customers” because they have purchased from the company in the last 24 months.  Market research as of January 2011 indicates that approximately 50 percent of customers are in the 35-54 age group and had a median income of $62,000.  Almost two-thirds are in professional or managerial positions.</v>
      </c>
      <c r="Z13" s="158" t="s">
        <v>154</v>
      </c>
      <c r="AA13" s="1" t="s">
        <v>153</v>
      </c>
    </row>
    <row r="14" s="102" customFormat="1" ht="6" customHeight="1">
      <c r="B14" s="101"/>
    </row>
    <row r="15" s="102" customFormat="1" ht="13.5">
      <c r="B15" s="112" t="s">
        <v>113</v>
      </c>
    </row>
    <row r="16" spans="2:3" s="102" customFormat="1" ht="38.25">
      <c r="B16" s="121" t="s">
        <v>134</v>
      </c>
      <c r="C16" s="118" t="s">
        <v>2</v>
      </c>
    </row>
    <row r="17" spans="2:4" ht="6" customHeight="1">
      <c r="B17" s="103"/>
      <c r="D17" s="104"/>
    </row>
    <row r="18" spans="2:4" s="102" customFormat="1" ht="13.5">
      <c r="B18" s="112" t="s">
        <v>114</v>
      </c>
      <c r="D18" s="105" t="s">
        <v>2</v>
      </c>
    </row>
    <row r="19" spans="2:4" ht="38.25">
      <c r="B19" s="121" t="s">
        <v>133</v>
      </c>
      <c r="D19" s="1" t="s">
        <v>2</v>
      </c>
    </row>
    <row r="20" spans="2:4" ht="6" customHeight="1">
      <c r="B20" s="100"/>
      <c r="D20" s="1" t="s">
        <v>2</v>
      </c>
    </row>
    <row r="21" spans="2:4" ht="12.75">
      <c r="B21" s="120" t="s">
        <v>115</v>
      </c>
      <c r="D21" s="1" t="s">
        <v>2</v>
      </c>
    </row>
    <row r="22" ht="12.75">
      <c r="B22" s="100" t="s">
        <v>116</v>
      </c>
    </row>
    <row r="23" spans="2:4" s="102" customFormat="1" ht="6" customHeight="1">
      <c r="B23" s="106"/>
      <c r="D23" s="107"/>
    </row>
    <row r="24" s="108" customFormat="1" ht="12.75">
      <c r="B24" s="120" t="s">
        <v>127</v>
      </c>
    </row>
    <row r="25" spans="2:3" s="109" customFormat="1" ht="89.25">
      <c r="B25" s="100" t="s">
        <v>135</v>
      </c>
      <c r="C25" s="124"/>
    </row>
    <row r="26" spans="2:3" s="109" customFormat="1" ht="12.75">
      <c r="B26" s="131" t="s">
        <v>158</v>
      </c>
      <c r="C26" s="124"/>
    </row>
    <row r="27" spans="2:3" s="109" customFormat="1" ht="12.75">
      <c r="B27" s="131"/>
      <c r="C27" s="124"/>
    </row>
    <row r="28" spans="2:3" s="109" customFormat="1" ht="12.75">
      <c r="B28" s="115" t="s">
        <v>165</v>
      </c>
      <c r="C28" s="124"/>
    </row>
    <row r="29" spans="2:3" ht="25.5">
      <c r="B29" s="121" t="s">
        <v>159</v>
      </c>
      <c r="C29" s="12"/>
    </row>
    <row r="30" spans="2:3" ht="12.75">
      <c r="B30" s="131"/>
      <c r="C30" s="12"/>
    </row>
    <row r="31" spans="2:3" ht="12.75">
      <c r="B31" s="115" t="s">
        <v>160</v>
      </c>
      <c r="C31" s="12"/>
    </row>
    <row r="32" spans="2:3" ht="25.5">
      <c r="B32" s="121" t="s">
        <v>159</v>
      </c>
      <c r="C32" s="12"/>
    </row>
    <row r="33" spans="2:3" ht="12.75">
      <c r="B33" s="131"/>
      <c r="C33" s="12"/>
    </row>
    <row r="34" spans="2:3" ht="12.75">
      <c r="B34" s="115" t="s">
        <v>161</v>
      </c>
      <c r="C34" s="12"/>
    </row>
    <row r="35" spans="2:3" ht="25.5">
      <c r="B35" s="121" t="s">
        <v>159</v>
      </c>
      <c r="C35" s="12"/>
    </row>
    <row r="36" spans="2:3" ht="12.75">
      <c r="B36" s="131"/>
      <c r="C36" s="12"/>
    </row>
    <row r="37" spans="2:3" ht="12.75">
      <c r="B37" s="115" t="s">
        <v>162</v>
      </c>
      <c r="C37" s="12"/>
    </row>
    <row r="38" spans="2:3" ht="25.5">
      <c r="B38" s="121" t="s">
        <v>159</v>
      </c>
      <c r="C38" s="12"/>
    </row>
    <row r="39" s="102" customFormat="1" ht="12.75">
      <c r="B39" s="106"/>
    </row>
    <row r="40" ht="12.75">
      <c r="B40" s="113" t="s">
        <v>117</v>
      </c>
    </row>
    <row r="41" s="102" customFormat="1" ht="38.25">
      <c r="B41" s="117" t="s">
        <v>124</v>
      </c>
    </row>
    <row r="42" ht="12.75">
      <c r="B42" s="110"/>
    </row>
    <row r="43" spans="2:4" ht="12.75">
      <c r="B43" s="113" t="s">
        <v>118</v>
      </c>
      <c r="D43" s="15"/>
    </row>
    <row r="44" ht="51">
      <c r="B44" s="117" t="s">
        <v>130</v>
      </c>
    </row>
    <row r="45" s="102" customFormat="1" ht="13.5">
      <c r="B45" s="119"/>
    </row>
    <row r="46" ht="12.75" customHeight="1">
      <c r="B46" s="120" t="s">
        <v>122</v>
      </c>
    </row>
    <row r="47" ht="12.75">
      <c r="B47" s="100" t="str">
        <f>"Materiality for the "&amp;Dates!B3&amp;" audit is calculated on work paper 3-7."</f>
        <v>Materiality for the 2012 audit is calculated on work paper 3-7.</v>
      </c>
    </row>
    <row r="48" ht="15" customHeight="1">
      <c r="B48" s="106"/>
    </row>
    <row r="49" ht="12.75" customHeight="1">
      <c r="B49" s="113" t="s">
        <v>119</v>
      </c>
    </row>
    <row r="50" ht="12.75">
      <c r="B50" s="161" t="s">
        <v>131</v>
      </c>
    </row>
    <row r="51" ht="12.75">
      <c r="B51" s="162"/>
    </row>
    <row r="52" ht="28.5" customHeight="1">
      <c r="B52" s="162"/>
    </row>
    <row r="53" ht="12.75">
      <c r="B53" s="163"/>
    </row>
    <row r="55" ht="12.75">
      <c r="B55" s="113" t="s">
        <v>120</v>
      </c>
    </row>
    <row r="56" ht="38.25">
      <c r="B56" s="117" t="s">
        <v>121</v>
      </c>
    </row>
    <row r="57" ht="12.75">
      <c r="B57" s="100"/>
    </row>
    <row r="58" ht="12.75">
      <c r="B58" s="113" t="s">
        <v>123</v>
      </c>
    </row>
    <row r="59" ht="38.25">
      <c r="B59" s="117" t="s">
        <v>132</v>
      </c>
    </row>
    <row r="60" ht="12.75">
      <c r="B60" s="69"/>
    </row>
    <row r="61" ht="12.75">
      <c r="B61" s="69"/>
    </row>
    <row r="62" ht="13.5">
      <c r="B62" s="102" t="str">
        <f>"© The McGraw-Hill Companies, Inc., "&amp;Dates!B2</f>
        <v>© The McGraw-Hill Companies, Inc., 2012</v>
      </c>
    </row>
    <row r="63" ht="12.75">
      <c r="B63" s="69"/>
    </row>
    <row r="64" ht="12.75">
      <c r="B64" s="69"/>
    </row>
    <row r="65" ht="12.75">
      <c r="B65" s="69"/>
    </row>
    <row r="66" ht="12.75">
      <c r="B66" s="69"/>
    </row>
    <row r="67" ht="12.75">
      <c r="B67" s="69"/>
    </row>
    <row r="68" ht="12.75">
      <c r="B68" s="100"/>
    </row>
    <row r="69" ht="12.75">
      <c r="B69" s="100"/>
    </row>
    <row r="70" ht="12.75">
      <c r="B70" s="100"/>
    </row>
    <row r="519" ht="12.75">
      <c r="A519" s="111" t="e">
        <f>#REF!</f>
        <v>#REF!</v>
      </c>
    </row>
  </sheetData>
  <sheetProtection/>
  <protectedRanges>
    <protectedRange sqref="D1 B16 B19 B29:B30 B32:B38" name="Range1"/>
  </protectedRanges>
  <mergeCells count="1">
    <mergeCell ref="B50:B53"/>
  </mergeCells>
  <conditionalFormatting sqref="B41 B56:B57 B59 B50 B44:B47 B9 B25:B28 B6 B22 B13">
    <cfRule type="cellIs" priority="11" dxfId="0" operator="equal" stopIfTrue="1">
      <formula>"Indicate here the most useful type of evidence (e.g., inspection of documents) that might be used to determine whether the account is fairly stated."</formula>
    </cfRule>
  </conditionalFormatting>
  <conditionalFormatting sqref="B20 B7 B10:B11">
    <cfRule type="cellIs" priority="13" dxfId="0" operator="equal" stopIfTrue="1">
      <formula>"Enter your response here (This cell will expand automatically to fit your response - use ALT+ENTER to begin a new line)"</formula>
    </cfRule>
  </conditionalFormatting>
  <conditionalFormatting sqref="D1">
    <cfRule type="cellIs" priority="12" dxfId="0" operator="equal" stopIfTrue="1">
      <formula>0</formula>
    </cfRule>
  </conditionalFormatting>
  <conditionalFormatting sqref="B16">
    <cfRule type="cellIs" priority="17" dxfId="0" operator="equal" stopIfTrue="1">
      <formula>"Address at least two key points about issues relating to EarthWear Clothiers' suppliers. Keep in mind that the points you identify should have important implications for understanding EarthWear as an audit client."</formula>
    </cfRule>
  </conditionalFormatting>
  <conditionalFormatting sqref="B19">
    <cfRule type="cellIs" priority="18" dxfId="0" operator="equal" stopIfTrue="1">
      <formula>"Address at least two key points about EarthWear Clothiers' competitors or the mail order clothing industry. Keep in mind that the points you identify should have important implications for understanding EarthWear as an audit client."</formula>
    </cfRule>
  </conditionalFormatting>
  <conditionalFormatting sqref="B29:B38">
    <cfRule type="cellIs" priority="19" dxfId="0" operator="equal" stopIfTrue="1">
      <formula>"Discuss the meaning of the analytical procedure and how it may affect risks relating to the EarthWear audit or your planned audit procedures."</formula>
    </cfRule>
  </conditionalFormatting>
  <conditionalFormatting sqref="B47">
    <cfRule type="cellIs" priority="2" dxfId="0" operator="equal" stopIfTrue="1">
      <formula>"Indicate here the most useful type of evidence (e.g., inspection of documents) that might be used to determine whether the account is fairly stated."</formula>
    </cfRule>
  </conditionalFormatting>
  <conditionalFormatting sqref="B31">
    <cfRule type="cellIs" priority="1" dxfId="0" operator="equal" stopIfTrue="1">
      <formula>"Indicate here the most useful type of evidence (e.g., inspection of documents) that might be used to determine whether the account is fairly stated."</formula>
    </cfRule>
  </conditionalFormatting>
  <printOptions/>
  <pageMargins left="0.75" right="0.49" top="0.51" bottom="0.49" header="0.5" footer="0.5"/>
  <pageSetup fitToHeight="2" horizontalDpi="600" verticalDpi="600" orientation="portrait" scale="87" r:id="rId1"/>
  <rowBreaks count="1" manualBreakCount="1">
    <brk id="41" min="1" max="3" man="1"/>
  </rowBreaks>
</worksheet>
</file>

<file path=xl/worksheets/sheet4.xml><?xml version="1.0" encoding="utf-8"?>
<worksheet xmlns="http://schemas.openxmlformats.org/spreadsheetml/2006/main" xmlns:r="http://schemas.openxmlformats.org/officeDocument/2006/relationships">
  <sheetPr>
    <tabColor indexed="48"/>
    <pageSetUpPr fitToPage="1"/>
  </sheetPr>
  <dimension ref="A1:G477"/>
  <sheetViews>
    <sheetView zoomScalePageLayoutView="0" workbookViewId="0" topLeftCell="A1">
      <selection activeCell="A1" sqref="A1"/>
    </sheetView>
  </sheetViews>
  <sheetFormatPr defaultColWidth="9.140625" defaultRowHeight="12.75"/>
  <cols>
    <col min="1" max="1" width="4.421875" style="1" customWidth="1"/>
    <col min="2" max="2" width="108.28125" style="1" customWidth="1"/>
    <col min="3" max="3" width="11.421875" style="1" customWidth="1"/>
    <col min="4" max="4" width="17.140625" style="1" customWidth="1"/>
    <col min="5" max="16384" width="9.140625" style="1" customWidth="1"/>
  </cols>
  <sheetData>
    <row r="1" spans="2:4" ht="12.75">
      <c r="B1" s="23" t="s">
        <v>3</v>
      </c>
      <c r="C1" s="93" t="s">
        <v>106</v>
      </c>
      <c r="D1" s="133" t="str">
        <f>IF('Audit Planning Memorandum'!D1=0," ",'Audit Planning Memorandum'!D1)</f>
        <v> </v>
      </c>
    </row>
    <row r="2" spans="2:4" ht="12.75">
      <c r="B2" s="23" t="s">
        <v>108</v>
      </c>
      <c r="C2" s="94" t="s">
        <v>107</v>
      </c>
      <c r="D2" s="123" t="str">
        <f>IF('Audit Planning Memorandum'!D2=0," ",'Audit Planning Memorandum'!D2)</f>
        <v> </v>
      </c>
    </row>
    <row r="3" spans="2:4" ht="12.75">
      <c r="B3" s="98" t="str">
        <f>"December 31, "&amp;Dates!B3</f>
        <v>December 31, 2012</v>
      </c>
      <c r="C3" s="96" t="s">
        <v>105</v>
      </c>
      <c r="D3" s="97">
        <f ca="1">TODAY()</f>
        <v>40995</v>
      </c>
    </row>
    <row r="4" spans="2:3" ht="12.75">
      <c r="B4" s="113" t="s">
        <v>125</v>
      </c>
      <c r="C4" s="99"/>
    </row>
    <row r="5" s="102" customFormat="1" ht="12.75">
      <c r="B5" s="101"/>
    </row>
    <row r="6" s="102" customFormat="1" ht="13.5">
      <c r="B6" s="112" t="s">
        <v>113</v>
      </c>
    </row>
    <row r="7" spans="2:3" s="102" customFormat="1" ht="39.75" customHeight="1">
      <c r="B7" s="121" t="str">
        <f>IF('Audit Planning Memorandum'!B16="Address at least two key points about issues relating to EarthWear Clothiers' suppliers. Keep in mind that the points you identify should have important implications for understanding EarthWear as an audit client.","Enter your answer on the Audit Planning Memorandum.",'Audit Planning Memorandum'!B16)</f>
        <v>Enter your answer on the Audit Planning Memorandum.</v>
      </c>
      <c r="C7" s="118" t="s">
        <v>2</v>
      </c>
    </row>
    <row r="8" spans="2:4" ht="12.75">
      <c r="B8" s="103"/>
      <c r="D8" s="104"/>
    </row>
    <row r="9" spans="2:4" s="102" customFormat="1" ht="13.5">
      <c r="B9" s="112" t="s">
        <v>114</v>
      </c>
      <c r="D9" s="105"/>
    </row>
    <row r="10" ht="39.75" customHeight="1">
      <c r="B10" s="121" t="str">
        <f>IF('Audit Planning Memorandum'!B19="Address at least two key points about EarthWear Clothiers' competitors or the mail order clothing industry. Keep in mind that the points you identify should have important implications for understanding EarthWear as an audit client.","Enter your answer on the Audit Planning Memorandum.",'Audit Planning Memorandum'!B19)</f>
        <v>Enter your answer on the Audit Planning Memorandum.</v>
      </c>
    </row>
    <row r="11" spans="2:4" s="102" customFormat="1" ht="12.75">
      <c r="B11" s="106"/>
      <c r="D11" s="107"/>
    </row>
    <row r="12" ht="12.75">
      <c r="B12" s="120" t="s">
        <v>127</v>
      </c>
    </row>
    <row r="13" ht="39.75" customHeight="1">
      <c r="B13" s="121" t="str">
        <f>IF('Audit Planning Memorandum'!B29="Discuss the meaning of the analytical procedure and how it may affect risks relating to the EarthWear audit or your planned audit procedures.","Enter your answer on the Audit Planning Memorandum.",'Audit Planning Memorandum'!B29)</f>
        <v>Enter your answer on the Audit Planning Memorandum.</v>
      </c>
    </row>
    <row r="14" ht="12.75">
      <c r="B14" s="131"/>
    </row>
    <row r="15" ht="39.75" customHeight="1">
      <c r="B15" s="121" t="str">
        <f>IF('Audit Planning Memorandum'!B32="Discuss the meaning of the analytical procedure and how it may affect risks relating to the EarthWear audit or your planned audit procedures.","Enter your answer on the Audit Planning Memorandum.",'Audit Planning Memorandum'!B32)</f>
        <v>Enter your answer on the Audit Planning Memorandum.</v>
      </c>
    </row>
    <row r="16" ht="12.75">
      <c r="B16" s="131"/>
    </row>
    <row r="17" ht="39.75" customHeight="1">
      <c r="B17" s="121" t="str">
        <f>IF('Audit Planning Memorandum'!B35="Discuss the meaning of the analytical procedure and how it may affect risks relating to the EarthWear audit or your planned audit procedures.","Enter your answer on the Audit Planning Memorandum.",'Audit Planning Memorandum'!B35)</f>
        <v>Enter your answer on the Audit Planning Memorandum.</v>
      </c>
    </row>
    <row r="18" ht="12.75">
      <c r="B18" s="131"/>
    </row>
    <row r="19" ht="39.75" customHeight="1">
      <c r="B19" s="121" t="str">
        <f>IF('Audit Planning Memorandum'!B38="Discuss the meaning of the analytical procedure and how it may affect risks relating to the EarthWear audit or your planned audit procedures.","Enter your answer on the Audit Planning Memorandum.",'Audit Planning Memorandum'!B38)</f>
        <v>Enter your answer on the Audit Planning Memorandum.</v>
      </c>
    </row>
    <row r="20" ht="12.75">
      <c r="B20" s="69"/>
    </row>
    <row r="21" spans="2:7" ht="54">
      <c r="B21" s="132" t="s">
        <v>137</v>
      </c>
      <c r="C21" s="122"/>
      <c r="D21" s="122"/>
      <c r="E21" s="122"/>
      <c r="F21" s="122"/>
      <c r="G21" s="122"/>
    </row>
    <row r="22" spans="2:7" ht="18">
      <c r="B22" s="122"/>
      <c r="C22" s="122"/>
      <c r="D22" s="122"/>
      <c r="E22" s="122"/>
      <c r="F22" s="122"/>
      <c r="G22" s="122"/>
    </row>
    <row r="23" ht="12.75">
      <c r="B23" s="69"/>
    </row>
    <row r="24" ht="13.5">
      <c r="B24" s="102" t="str">
        <f>"© The McGraw-Hill Companies, Inc., "&amp;Dates!B2</f>
        <v>© The McGraw-Hill Companies, Inc., 2012</v>
      </c>
    </row>
    <row r="25" ht="12.75">
      <c r="B25" s="69"/>
    </row>
    <row r="26" ht="12.75">
      <c r="B26" s="100"/>
    </row>
    <row r="27" ht="12.75">
      <c r="B27" s="100"/>
    </row>
    <row r="28" ht="12.75">
      <c r="B28" s="100"/>
    </row>
    <row r="477" ht="12.75">
      <c r="A477" s="111" t="e">
        <f>#REF!</f>
        <v>#REF!</v>
      </c>
    </row>
  </sheetData>
  <sheetProtection/>
  <conditionalFormatting sqref="D1">
    <cfRule type="cellIs" priority="8" dxfId="0" operator="equal" stopIfTrue="1">
      <formula>" "</formula>
    </cfRule>
  </conditionalFormatting>
  <conditionalFormatting sqref="B7 B10 B13 B15 B17 B19">
    <cfRule type="cellIs" priority="10" dxfId="0" operator="equal" stopIfTrue="1">
      <formula>"Enter your answer on the Audit Planning Memorandum."</formula>
    </cfRule>
  </conditionalFormatting>
  <printOptions/>
  <pageMargins left="0.75" right="0.75" top="1" bottom="1" header="0.5" footer="0.5"/>
  <pageSetup fitToHeight="1" fitToWidth="1" horizontalDpi="600" verticalDpi="600" orientation="landscape" scale="90" r:id="rId1"/>
  <headerFooter alignWithMargins="0">
    <oddHeader>&amp;LName:
Class:</oddHeader>
  </headerFooter>
</worksheet>
</file>

<file path=xl/worksheets/sheet5.xml><?xml version="1.0" encoding="utf-8"?>
<worksheet xmlns="http://schemas.openxmlformats.org/spreadsheetml/2006/main" xmlns:r="http://schemas.openxmlformats.org/officeDocument/2006/relationships">
  <sheetPr>
    <tabColor indexed="13"/>
    <pageSetUpPr fitToPage="1"/>
  </sheetPr>
  <dimension ref="A1:M49"/>
  <sheetViews>
    <sheetView zoomScalePageLayoutView="0" workbookViewId="0" topLeftCell="A1">
      <selection activeCell="A1" sqref="A1:J1"/>
    </sheetView>
  </sheetViews>
  <sheetFormatPr defaultColWidth="9.140625" defaultRowHeight="12.75"/>
  <cols>
    <col min="1" max="1" width="38.8515625" style="1" customWidth="1"/>
    <col min="2" max="5" width="8.00390625" style="1" bestFit="1" customWidth="1"/>
    <col min="6" max="6" width="8.28125" style="1" customWidth="1"/>
    <col min="7" max="7" width="15.140625" style="1" bestFit="1" customWidth="1"/>
    <col min="8" max="8" width="8.7109375" style="1" bestFit="1" customWidth="1"/>
    <col min="9" max="9" width="7.8515625" style="1" customWidth="1"/>
    <col min="10" max="10" width="8.140625" style="1" bestFit="1" customWidth="1"/>
    <col min="11" max="16384" width="9.140625" style="1" customWidth="1"/>
  </cols>
  <sheetData>
    <row r="1" spans="1:11" ht="12.75">
      <c r="A1" s="166" t="s">
        <v>3</v>
      </c>
      <c r="B1" s="166"/>
      <c r="C1" s="166"/>
      <c r="D1" s="166"/>
      <c r="E1" s="166"/>
      <c r="F1" s="166"/>
      <c r="G1" s="166"/>
      <c r="H1" s="166"/>
      <c r="I1" s="166"/>
      <c r="J1" s="167"/>
      <c r="K1" s="160">
        <v>40608</v>
      </c>
    </row>
    <row r="2" spans="1:12" ht="12.75">
      <c r="A2" s="166" t="s">
        <v>4</v>
      </c>
      <c r="B2" s="166"/>
      <c r="C2" s="166"/>
      <c r="D2" s="166"/>
      <c r="E2" s="166"/>
      <c r="F2" s="166"/>
      <c r="G2" s="166"/>
      <c r="H2" s="166"/>
      <c r="I2" s="166"/>
      <c r="J2" s="167"/>
      <c r="K2" s="18" t="s">
        <v>5</v>
      </c>
      <c r="L2" s="19"/>
    </row>
    <row r="3" spans="1:11" ht="12.75">
      <c r="A3" s="168" t="str">
        <f>"December 31, "&amp;Dates!B3</f>
        <v>December 31, 2012</v>
      </c>
      <c r="B3" s="168"/>
      <c r="C3" s="168"/>
      <c r="D3" s="168"/>
      <c r="E3" s="168"/>
      <c r="F3" s="168"/>
      <c r="G3" s="168"/>
      <c r="H3" s="168"/>
      <c r="I3" s="168"/>
      <c r="J3" s="168"/>
      <c r="K3" s="20" t="str">
        <f>"1/3/"&amp;Dates!B2+1</f>
        <v>1/3/2013</v>
      </c>
    </row>
    <row r="4" spans="1:11" ht="13.5">
      <c r="A4" s="21"/>
      <c r="B4" s="169" t="s">
        <v>6</v>
      </c>
      <c r="C4" s="169"/>
      <c r="D4" s="169"/>
      <c r="E4" s="169"/>
      <c r="F4" s="169"/>
      <c r="G4" s="169"/>
      <c r="H4" s="169"/>
      <c r="I4" s="169"/>
      <c r="J4" s="169"/>
      <c r="K4" s="22"/>
    </row>
    <row r="5" spans="2:13" ht="12.75" customHeight="1">
      <c r="B5" s="23">
        <f>Dates!B3-4</f>
        <v>2008</v>
      </c>
      <c r="C5" s="23">
        <f>Dates!B3-3</f>
        <v>2009</v>
      </c>
      <c r="D5" s="23">
        <f>Dates!B3-2</f>
        <v>2010</v>
      </c>
      <c r="E5" s="23">
        <f>Dates!B3-1</f>
        <v>2011</v>
      </c>
      <c r="F5" s="159">
        <f>Dates!B3</f>
        <v>2012</v>
      </c>
      <c r="G5" s="159">
        <f>F5</f>
        <v>2012</v>
      </c>
      <c r="H5" s="170" t="s">
        <v>155</v>
      </c>
      <c r="I5" s="16"/>
      <c r="J5" s="164" t="s">
        <v>7</v>
      </c>
      <c r="K5" s="164"/>
      <c r="M5" s="12"/>
    </row>
    <row r="6" spans="2:13" ht="26.25" customHeight="1">
      <c r="B6" s="24" t="s">
        <v>8</v>
      </c>
      <c r="C6" s="24" t="s">
        <v>8</v>
      </c>
      <c r="D6" s="24" t="s">
        <v>8</v>
      </c>
      <c r="E6" s="24" t="s">
        <v>8</v>
      </c>
      <c r="F6" s="25" t="s">
        <v>9</v>
      </c>
      <c r="G6" s="24" t="s">
        <v>10</v>
      </c>
      <c r="H6" s="171"/>
      <c r="I6" s="24"/>
      <c r="J6" s="26" t="s">
        <v>12</v>
      </c>
      <c r="K6" s="27" t="str">
        <f>"Difference (from "&amp;Dates!B3&amp;")"</f>
        <v>Difference (from 2012)</v>
      </c>
      <c r="M6" s="12"/>
    </row>
    <row r="7" spans="1:6" ht="12.75">
      <c r="A7" s="28" t="s">
        <v>139</v>
      </c>
      <c r="B7" s="29"/>
      <c r="C7" s="29"/>
      <c r="D7" s="29"/>
      <c r="E7" s="29"/>
      <c r="F7" s="29"/>
    </row>
    <row r="8" spans="1:13" ht="18" customHeight="1">
      <c r="A8" s="30" t="s">
        <v>13</v>
      </c>
      <c r="B8" s="31">
        <v>1.6435490414849376</v>
      </c>
      <c r="C8" s="31">
        <v>1.4336450979510469</v>
      </c>
      <c r="D8" s="31">
        <v>1.918235325308871</v>
      </c>
      <c r="E8" s="31">
        <v>1.7983888100003353</v>
      </c>
      <c r="F8" s="31">
        <v>1.9357319519122882</v>
      </c>
      <c r="G8" s="32">
        <v>2.169515638809252</v>
      </c>
      <c r="H8" s="31">
        <v>0.2337836868969636</v>
      </c>
      <c r="I8" s="31"/>
      <c r="J8" s="33">
        <v>2.1</v>
      </c>
      <c r="K8" s="31">
        <v>0.06951563880925171</v>
      </c>
      <c r="M8" s="12"/>
    </row>
    <row r="9" spans="1:10" ht="12.75">
      <c r="A9" s="34" t="s">
        <v>14</v>
      </c>
      <c r="G9" s="35"/>
      <c r="J9" s="36"/>
    </row>
    <row r="10" spans="1:11" ht="18" customHeight="1">
      <c r="A10" s="30" t="s">
        <v>15</v>
      </c>
      <c r="B10" s="31">
        <v>0.3923120701175176</v>
      </c>
      <c r="C10" s="31">
        <v>0.442023015718417</v>
      </c>
      <c r="D10" s="31">
        <v>0.6241449705710803</v>
      </c>
      <c r="E10" s="134">
        <v>0.5319889978420564</v>
      </c>
      <c r="F10" s="31">
        <v>0.6479054480688404</v>
      </c>
      <c r="G10" s="32">
        <v>0.7296027246664224</v>
      </c>
      <c r="H10" s="31">
        <v>0.08169727659758197</v>
      </c>
      <c r="I10" s="31"/>
      <c r="J10" s="33">
        <v>0.8</v>
      </c>
      <c r="K10" s="31">
        <v>-0.07039727533357765</v>
      </c>
    </row>
    <row r="11" spans="1:10" ht="12.75">
      <c r="A11" s="34" t="s">
        <v>140</v>
      </c>
      <c r="G11" s="35"/>
      <c r="J11" s="36"/>
    </row>
    <row r="12" spans="1:11" ht="18" customHeight="1">
      <c r="A12" s="30" t="s">
        <v>141</v>
      </c>
      <c r="B12" s="31">
        <v>0.69</v>
      </c>
      <c r="C12" s="31">
        <v>0.41645918355937694</v>
      </c>
      <c r="D12" s="31">
        <v>0.8144519857892782</v>
      </c>
      <c r="E12" s="31">
        <v>0.3385847020807943</v>
      </c>
      <c r="F12" s="31">
        <v>0.40081069497543353</v>
      </c>
      <c r="G12" s="32">
        <v>0.3961167036709706</v>
      </c>
      <c r="H12" s="31">
        <v>-0.004693991304462908</v>
      </c>
      <c r="I12" s="31"/>
      <c r="J12" s="135" t="s">
        <v>17</v>
      </c>
      <c r="K12" s="37" t="s">
        <v>17</v>
      </c>
    </row>
    <row r="13" spans="1:10" ht="12.75">
      <c r="A13" s="34" t="s">
        <v>142</v>
      </c>
      <c r="G13" s="35"/>
      <c r="J13" s="36"/>
    </row>
    <row r="14" spans="1:10" ht="12.75">
      <c r="A14" s="34"/>
      <c r="G14" s="35"/>
      <c r="J14" s="36"/>
    </row>
    <row r="15" spans="1:10" ht="12.75">
      <c r="A15" s="28" t="s">
        <v>143</v>
      </c>
      <c r="G15" s="35"/>
      <c r="J15" s="36"/>
    </row>
    <row r="16" spans="1:11" ht="18" customHeight="1">
      <c r="A16" s="30" t="s">
        <v>16</v>
      </c>
      <c r="B16" s="31">
        <v>71.1783490547643</v>
      </c>
      <c r="C16" s="31">
        <v>77.247529128338</v>
      </c>
      <c r="D16" s="31">
        <v>74.34366022644059</v>
      </c>
      <c r="E16" s="31">
        <v>73.82284935379644</v>
      </c>
      <c r="F16" s="31">
        <v>75.40550493963462</v>
      </c>
      <c r="G16" s="32">
        <v>118.00120327893511</v>
      </c>
      <c r="H16" s="31">
        <v>42.59569833930048</v>
      </c>
      <c r="I16" s="31"/>
      <c r="J16" s="33" t="s">
        <v>17</v>
      </c>
      <c r="K16" s="37" t="s">
        <v>17</v>
      </c>
    </row>
    <row r="17" spans="1:10" ht="12.75">
      <c r="A17" s="34" t="s">
        <v>18</v>
      </c>
      <c r="G17" s="35"/>
      <c r="J17" s="36"/>
    </row>
    <row r="18" spans="1:11" ht="18" customHeight="1">
      <c r="A18" s="30" t="s">
        <v>19</v>
      </c>
      <c r="B18" s="31">
        <v>5.1279638379807135</v>
      </c>
      <c r="C18" s="31">
        <v>4.725070227082525</v>
      </c>
      <c r="D18" s="31">
        <v>4.909631821842778</v>
      </c>
      <c r="E18" s="31">
        <v>4.9442686538789005</v>
      </c>
      <c r="F18" s="31">
        <v>4.83510264580994</v>
      </c>
      <c r="G18" s="32">
        <v>3.0931887968735454</v>
      </c>
      <c r="H18" s="31">
        <v>-1.7419138489363943</v>
      </c>
      <c r="I18" s="31"/>
      <c r="J18" s="33">
        <v>14.1</v>
      </c>
      <c r="K18" s="31">
        <v>-11.006811203126453</v>
      </c>
    </row>
    <row r="19" spans="1:10" ht="12.75">
      <c r="A19" s="34" t="s">
        <v>144</v>
      </c>
      <c r="G19" s="35"/>
      <c r="J19" s="36"/>
    </row>
    <row r="20" spans="1:11" ht="18" customHeight="1">
      <c r="A20" s="30" t="s">
        <v>20</v>
      </c>
      <c r="B20" s="31">
        <v>3.43</v>
      </c>
      <c r="C20" s="31">
        <v>4.268277597091296</v>
      </c>
      <c r="D20" s="31">
        <v>4.484108438711905</v>
      </c>
      <c r="E20" s="31">
        <v>4.466285179931035</v>
      </c>
      <c r="F20" s="31">
        <v>4.993339399287038</v>
      </c>
      <c r="G20" s="32">
        <v>3.8739371534195937</v>
      </c>
      <c r="H20" s="31">
        <v>-1.1194022458674442</v>
      </c>
      <c r="I20" s="31"/>
      <c r="J20" s="33">
        <v>6.2</v>
      </c>
      <c r="K20" s="31">
        <v>-2.3260628465804065</v>
      </c>
    </row>
    <row r="21" spans="1:10" ht="12.75">
      <c r="A21" s="34" t="s">
        <v>21</v>
      </c>
      <c r="G21" s="35"/>
      <c r="J21" s="36"/>
    </row>
    <row r="22" spans="1:11" ht="18" customHeight="1">
      <c r="A22" s="30" t="s">
        <v>22</v>
      </c>
      <c r="B22" s="31">
        <v>106.4139941690962</v>
      </c>
      <c r="C22" s="31">
        <v>85.51458795668225</v>
      </c>
      <c r="D22" s="31">
        <v>81.39856673601075</v>
      </c>
      <c r="E22" s="31">
        <v>81.72339769974923</v>
      </c>
      <c r="F22" s="31">
        <v>69.21568398320414</v>
      </c>
      <c r="G22" s="32">
        <v>94.9937971180456</v>
      </c>
      <c r="H22" s="31">
        <v>25.778113134841462</v>
      </c>
      <c r="I22" s="31"/>
      <c r="J22" s="33">
        <v>58.7</v>
      </c>
      <c r="K22" s="31">
        <v>36.2937971180456</v>
      </c>
    </row>
    <row r="23" spans="1:10" ht="12.75">
      <c r="A23" s="34" t="s">
        <v>23</v>
      </c>
      <c r="G23" s="35"/>
      <c r="J23" s="36"/>
    </row>
    <row r="24" spans="7:10" ht="12.75">
      <c r="G24" s="35"/>
      <c r="J24" s="36"/>
    </row>
    <row r="25" spans="1:10" ht="12.75">
      <c r="A25" s="28" t="s">
        <v>24</v>
      </c>
      <c r="G25" s="35"/>
      <c r="J25" s="36"/>
    </row>
    <row r="26" spans="1:11" ht="18" customHeight="1">
      <c r="A26" s="30" t="s">
        <v>25</v>
      </c>
      <c r="B26" s="136">
        <v>0.4495</v>
      </c>
      <c r="C26" s="136">
        <v>0.4491</v>
      </c>
      <c r="D26" s="136">
        <v>0.44894807864387876</v>
      </c>
      <c r="E26" s="136">
        <v>0.42514273912778855</v>
      </c>
      <c r="F26" s="136">
        <v>0.42486677844972753</v>
      </c>
      <c r="G26" s="137">
        <v>0.4390049596510527</v>
      </c>
      <c r="H26" s="136">
        <v>0.01413818120132515</v>
      </c>
      <c r="I26" s="136"/>
      <c r="J26" s="138">
        <v>0.388</v>
      </c>
      <c r="K26" s="136">
        <v>0.05100495965105267</v>
      </c>
    </row>
    <row r="27" spans="1:10" ht="12.75">
      <c r="A27" s="34" t="s">
        <v>26</v>
      </c>
      <c r="G27" s="35"/>
      <c r="J27" s="36"/>
    </row>
    <row r="28" spans="1:11" ht="18" customHeight="1">
      <c r="A28" s="30" t="s">
        <v>27</v>
      </c>
      <c r="B28" s="136">
        <v>0.0234</v>
      </c>
      <c r="C28" s="136">
        <v>0.0361</v>
      </c>
      <c r="D28" s="136">
        <v>0.036394274080691125</v>
      </c>
      <c r="E28" s="136">
        <v>0.023700610620516</v>
      </c>
      <c r="F28" s="136">
        <v>0.030197747660861585</v>
      </c>
      <c r="G28" s="137">
        <v>0.04264713567723901</v>
      </c>
      <c r="H28" s="136">
        <v>0.012449388016377426</v>
      </c>
      <c r="I28" s="136"/>
      <c r="J28" s="138">
        <v>0.033</v>
      </c>
      <c r="K28" s="136">
        <v>0.009647135677239009</v>
      </c>
    </row>
    <row r="29" spans="1:10" ht="12.75">
      <c r="A29" s="34" t="s">
        <v>28</v>
      </c>
      <c r="G29" s="35"/>
      <c r="J29" s="36"/>
    </row>
    <row r="30" spans="1:11" ht="18" customHeight="1">
      <c r="A30" s="30" t="s">
        <v>29</v>
      </c>
      <c r="B30" s="136">
        <v>0.14799099933630752</v>
      </c>
      <c r="C30" s="136">
        <v>0.06840038873347798</v>
      </c>
      <c r="D30" s="136">
        <v>0.10529246201194223</v>
      </c>
      <c r="E30" s="136">
        <v>0.06827230122786523</v>
      </c>
      <c r="F30" s="136">
        <v>0.04692303256568664</v>
      </c>
      <c r="G30" s="137">
        <v>0.11169047936974229</v>
      </c>
      <c r="H30" s="136">
        <v>0.06476744680405565</v>
      </c>
      <c r="I30" s="31"/>
      <c r="J30" s="138">
        <v>0.074</v>
      </c>
      <c r="K30" s="136">
        <v>0.03769047936974229</v>
      </c>
    </row>
    <row r="31" spans="1:10" ht="12.75">
      <c r="A31" s="34" t="s">
        <v>145</v>
      </c>
      <c r="G31" s="35"/>
      <c r="J31" s="36"/>
    </row>
    <row r="32" spans="1:11" ht="18" customHeight="1">
      <c r="A32" s="30" t="s">
        <v>30</v>
      </c>
      <c r="B32" s="136">
        <v>0.26430468487541436</v>
      </c>
      <c r="C32" s="136">
        <v>0.1285963064703382</v>
      </c>
      <c r="D32" s="136">
        <v>0.16216362206159882</v>
      </c>
      <c r="E32" s="136">
        <v>0.11030656804206397</v>
      </c>
      <c r="F32" s="136">
        <v>0.05923603663515564</v>
      </c>
      <c r="G32" s="137">
        <v>0.1669902524967683</v>
      </c>
      <c r="H32" s="136">
        <v>0.10775421586161266</v>
      </c>
      <c r="I32" s="31"/>
      <c r="J32" s="138">
        <v>0.175</v>
      </c>
      <c r="K32" s="136">
        <v>-0.00800974750323169</v>
      </c>
    </row>
    <row r="33" spans="1:10" ht="12.75">
      <c r="A33" s="34" t="s">
        <v>146</v>
      </c>
      <c r="G33" s="35"/>
      <c r="J33" s="36"/>
    </row>
    <row r="34" spans="7:10" ht="12.75">
      <c r="G34" s="35"/>
      <c r="J34" s="36"/>
    </row>
    <row r="35" spans="1:10" ht="12.75">
      <c r="A35" s="28" t="s">
        <v>147</v>
      </c>
      <c r="G35" s="35"/>
      <c r="J35" s="36"/>
    </row>
    <row r="36" spans="1:11" ht="18" customHeight="1">
      <c r="A36" s="30" t="s">
        <v>31</v>
      </c>
      <c r="B36" s="31">
        <v>0.7859510785165089</v>
      </c>
      <c r="C36" s="31">
        <v>0.8800522753081642</v>
      </c>
      <c r="D36" s="31">
        <v>0.576025445822581</v>
      </c>
      <c r="E36" s="31">
        <v>0.6101824385399824</v>
      </c>
      <c r="F36" s="31">
        <v>0.5052196221930103</v>
      </c>
      <c r="G36" s="32">
        <v>0.4951162663019879</v>
      </c>
      <c r="H36" s="31">
        <v>-0.010103355891022403</v>
      </c>
      <c r="I36" s="31"/>
      <c r="J36" s="33">
        <v>0.84</v>
      </c>
      <c r="K36" s="37">
        <v>-0.34488373369801206</v>
      </c>
    </row>
    <row r="37" spans="1:10" ht="12.75">
      <c r="A37" s="34" t="s">
        <v>32</v>
      </c>
      <c r="G37" s="35"/>
      <c r="J37" s="36"/>
    </row>
    <row r="38" spans="1:11" ht="18" customHeight="1">
      <c r="A38" s="30" t="s">
        <v>33</v>
      </c>
      <c r="B38" s="31">
        <v>53.875457875457876</v>
      </c>
      <c r="C38" s="31">
        <v>26.31342592592593</v>
      </c>
      <c r="D38" s="31">
        <v>26.414814814814815</v>
      </c>
      <c r="E38" s="31">
        <v>23.921296296296298</v>
      </c>
      <c r="F38" s="31">
        <v>10.190974765973806</v>
      </c>
      <c r="G38" s="32">
        <v>50.56740740740741</v>
      </c>
      <c r="H38" s="31">
        <v>40.3764326414336</v>
      </c>
      <c r="I38" s="31"/>
      <c r="J38" s="33" t="s">
        <v>17</v>
      </c>
      <c r="K38" s="37" t="s">
        <v>17</v>
      </c>
    </row>
    <row r="39" spans="1:7" ht="12.75">
      <c r="A39" s="34" t="s">
        <v>148</v>
      </c>
      <c r="G39" s="35"/>
    </row>
    <row r="40" ht="12.75">
      <c r="A40" s="34"/>
    </row>
    <row r="41" ht="12.75">
      <c r="A41" s="34"/>
    </row>
    <row r="42" spans="1:10" ht="12.75">
      <c r="A42" s="139" t="str">
        <f>"* Expected values are obtained by using the forecast function in Excel (using the row of data from "&amp;Dates!B3-2&amp;" and "&amp;Dates!B3-1&amp;" to obtain the expected value for "&amp;Dates!B3&amp;")."</f>
        <v>* Expected values are obtained by using the forecast function in Excel (using the row of data from 2010 and 2011 to obtain the expected value for 2012).</v>
      </c>
      <c r="J42" s="12"/>
    </row>
    <row r="44" spans="1:10" ht="27" customHeight="1">
      <c r="A44" s="165" t="s">
        <v>34</v>
      </c>
      <c r="B44" s="165"/>
      <c r="C44" s="165"/>
      <c r="D44" s="165"/>
      <c r="E44" s="165"/>
      <c r="F44" s="165"/>
      <c r="G44" s="165"/>
      <c r="H44" s="165"/>
      <c r="I44" s="165"/>
      <c r="J44" s="165"/>
    </row>
    <row r="46" ht="12.75">
      <c r="A46" s="28" t="s">
        <v>35</v>
      </c>
    </row>
    <row r="49" ht="13.5">
      <c r="A49" s="102" t="str">
        <f>"© The McGraw-Hill Companies, Inc., "&amp;Dates!B2</f>
        <v>© The McGraw-Hill Companies, Inc., 2012</v>
      </c>
    </row>
  </sheetData>
  <sheetProtection/>
  <mergeCells count="7">
    <mergeCell ref="J5:K5"/>
    <mergeCell ref="A44:J44"/>
    <mergeCell ref="A1:J1"/>
    <mergeCell ref="A2:J2"/>
    <mergeCell ref="A3:J3"/>
    <mergeCell ref="B4:J4"/>
    <mergeCell ref="H5:H6"/>
  </mergeCells>
  <conditionalFormatting sqref="K2">
    <cfRule type="cellIs" priority="1" dxfId="0" operator="equal" stopIfTrue="1">
      <formula>"Initial Here"</formula>
    </cfRule>
  </conditionalFormatting>
  <printOptions/>
  <pageMargins left="0.5" right="0.5" top="0.5" bottom="0.5" header="0.5" footer="0.5"/>
  <pageSetup fitToHeight="1" fitToWidth="1" horizontalDpi="600" verticalDpi="600" orientation="landscape" scale="85" r:id="rId1"/>
</worksheet>
</file>

<file path=xl/worksheets/sheet6.xml><?xml version="1.0" encoding="utf-8"?>
<worksheet xmlns="http://schemas.openxmlformats.org/spreadsheetml/2006/main" xmlns:r="http://schemas.openxmlformats.org/officeDocument/2006/relationships">
  <sheetPr>
    <tabColor indexed="48"/>
    <pageSetUpPr fitToPage="1"/>
  </sheetPr>
  <dimension ref="A1:K52"/>
  <sheetViews>
    <sheetView zoomScalePageLayoutView="0" workbookViewId="0" topLeftCell="A1">
      <selection activeCell="A1" sqref="A1:J1"/>
    </sheetView>
  </sheetViews>
  <sheetFormatPr defaultColWidth="9.140625" defaultRowHeight="12.75"/>
  <cols>
    <col min="1" max="1" width="48.00390625" style="38" customWidth="1"/>
    <col min="2" max="11" width="11.28125" style="38" customWidth="1"/>
    <col min="12" max="16384" width="9.140625" style="38" customWidth="1"/>
  </cols>
  <sheetData>
    <row r="1" spans="1:11" ht="12.75">
      <c r="A1" s="166" t="s">
        <v>3</v>
      </c>
      <c r="B1" s="166"/>
      <c r="C1" s="166"/>
      <c r="D1" s="166"/>
      <c r="E1" s="166"/>
      <c r="F1" s="166"/>
      <c r="G1" s="166"/>
      <c r="H1" s="166"/>
      <c r="I1" s="166"/>
      <c r="J1" s="167"/>
      <c r="K1" s="17" t="s">
        <v>36</v>
      </c>
    </row>
    <row r="2" spans="1:11" ht="12.75">
      <c r="A2" s="166" t="s">
        <v>37</v>
      </c>
      <c r="B2" s="166"/>
      <c r="C2" s="166"/>
      <c r="D2" s="166"/>
      <c r="E2" s="166"/>
      <c r="F2" s="166"/>
      <c r="G2" s="166"/>
      <c r="H2" s="166"/>
      <c r="I2" s="166"/>
      <c r="J2" s="167"/>
      <c r="K2" s="39" t="s">
        <v>5</v>
      </c>
    </row>
    <row r="3" spans="1:11" ht="12.75">
      <c r="A3" s="172" t="s">
        <v>38</v>
      </c>
      <c r="B3" s="172"/>
      <c r="C3" s="172"/>
      <c r="D3" s="172"/>
      <c r="E3" s="172"/>
      <c r="F3" s="172"/>
      <c r="G3" s="172"/>
      <c r="H3" s="172"/>
      <c r="I3" s="172"/>
      <c r="J3" s="172"/>
      <c r="K3" s="20" t="str">
        <f>"1/3/"&amp;Dates!B2+1</f>
        <v>1/3/2013</v>
      </c>
    </row>
    <row r="4" spans="1:11" ht="12.75">
      <c r="A4" s="21"/>
      <c r="B4" s="21"/>
      <c r="C4" s="21"/>
      <c r="D4" s="21"/>
      <c r="E4" s="21"/>
      <c r="F4" s="21"/>
      <c r="G4" s="21"/>
      <c r="H4" s="40"/>
      <c r="I4" s="40"/>
      <c r="J4" s="40"/>
      <c r="K4" s="1"/>
    </row>
    <row r="5" spans="1:11" ht="13.5">
      <c r="A5" s="21"/>
      <c r="B5" s="169" t="s">
        <v>6</v>
      </c>
      <c r="C5" s="169"/>
      <c r="D5" s="169"/>
      <c r="E5" s="169"/>
      <c r="F5" s="169"/>
      <c r="G5" s="169"/>
      <c r="H5" s="169"/>
      <c r="I5" s="169"/>
      <c r="J5" s="169"/>
      <c r="K5" s="169"/>
    </row>
    <row r="6" spans="2:11" ht="12.75">
      <c r="B6" s="1"/>
      <c r="C6" s="1"/>
      <c r="D6" s="1"/>
      <c r="E6" s="1"/>
      <c r="F6" s="175">
        <f>Dates!B3</f>
        <v>2012</v>
      </c>
      <c r="G6" s="175"/>
      <c r="H6" s="175"/>
      <c r="I6" s="175"/>
      <c r="J6" s="175"/>
      <c r="K6" s="175"/>
    </row>
    <row r="7" spans="1:11" ht="12.75">
      <c r="A7" s="41"/>
      <c r="B7" s="174">
        <f>Dates!B3-2</f>
        <v>2010</v>
      </c>
      <c r="C7" s="174"/>
      <c r="D7" s="174">
        <f>Dates!B3-1</f>
        <v>2011</v>
      </c>
      <c r="E7" s="174"/>
      <c r="F7" s="173" t="s">
        <v>9</v>
      </c>
      <c r="G7" s="173"/>
      <c r="H7" s="173" t="s">
        <v>39</v>
      </c>
      <c r="I7" s="173"/>
      <c r="J7" s="173" t="s">
        <v>11</v>
      </c>
      <c r="K7" s="173"/>
    </row>
    <row r="8" spans="1:11" ht="26.25" thickBot="1">
      <c r="A8" s="42" t="s">
        <v>40</v>
      </c>
      <c r="B8" s="43" t="s">
        <v>41</v>
      </c>
      <c r="C8" s="43" t="s">
        <v>42</v>
      </c>
      <c r="D8" s="43" t="s">
        <v>41</v>
      </c>
      <c r="E8" s="43" t="s">
        <v>42</v>
      </c>
      <c r="F8" s="43" t="s">
        <v>41</v>
      </c>
      <c r="G8" s="43" t="s">
        <v>42</v>
      </c>
      <c r="H8" s="43" t="s">
        <v>41</v>
      </c>
      <c r="I8" s="43" t="s">
        <v>42</v>
      </c>
      <c r="J8" s="43" t="s">
        <v>41</v>
      </c>
      <c r="K8" s="43" t="s">
        <v>42</v>
      </c>
    </row>
    <row r="9" spans="1:8" ht="12.75">
      <c r="A9" s="28" t="s">
        <v>43</v>
      </c>
      <c r="B9" s="44"/>
      <c r="D9" s="44"/>
      <c r="H9" s="28"/>
    </row>
    <row r="10" spans="1:11" ht="12.75">
      <c r="A10" s="45" t="s">
        <v>44</v>
      </c>
      <c r="B10" s="44">
        <v>49668.45</v>
      </c>
      <c r="C10" s="140">
        <f aca="true" t="shared" si="0" ref="C10:C16">B10/B$26</f>
        <v>0.16750037264684475</v>
      </c>
      <c r="D10" s="44">
        <v>48978.15</v>
      </c>
      <c r="E10" s="140">
        <f aca="true" t="shared" si="1" ref="E10:E16">D10/D$26</f>
        <v>0.14843714602593627</v>
      </c>
      <c r="F10" s="44">
        <v>48287.85000000009</v>
      </c>
      <c r="G10" s="140">
        <f aca="true" t="shared" si="2" ref="G10:G16">F10/F$26</f>
        <v>0.13288150509245705</v>
      </c>
      <c r="H10" s="46">
        <v>79359.15</v>
      </c>
      <c r="I10" s="141">
        <f aca="true" t="shared" si="3" ref="I10:I16">H10/H$26</f>
        <v>0.2037838830284417</v>
      </c>
      <c r="J10" s="47">
        <f aca="true" t="shared" si="4" ref="J10:K16">H10-F10</f>
        <v>31071.2999999999</v>
      </c>
      <c r="K10" s="140">
        <f t="shared" si="4"/>
        <v>0.07090237793598464</v>
      </c>
    </row>
    <row r="11" spans="1:11" ht="12.75">
      <c r="A11" s="45" t="s">
        <v>45</v>
      </c>
      <c r="B11" s="44">
        <v>11539.45</v>
      </c>
      <c r="C11" s="140">
        <f t="shared" si="0"/>
        <v>0.03891529079606134</v>
      </c>
      <c r="D11" s="44">
        <v>12875.2</v>
      </c>
      <c r="E11" s="140">
        <f t="shared" si="1"/>
        <v>0.03902062332924242</v>
      </c>
      <c r="F11" s="44">
        <v>14210.950000000186</v>
      </c>
      <c r="G11" s="140">
        <f t="shared" si="2"/>
        <v>0.03910657494159864</v>
      </c>
      <c r="H11" s="46">
        <v>8643.05</v>
      </c>
      <c r="I11" s="141">
        <f t="shared" si="3"/>
        <v>0.022194218186673786</v>
      </c>
      <c r="J11" s="47">
        <f t="shared" si="4"/>
        <v>-5567.900000000187</v>
      </c>
      <c r="K11" s="140">
        <f t="shared" si="4"/>
        <v>-0.01691235675492485</v>
      </c>
    </row>
    <row r="12" spans="1:11" ht="12.75">
      <c r="A12" s="45" t="s">
        <v>46</v>
      </c>
      <c r="B12" s="44">
        <v>105425.45</v>
      </c>
      <c r="C12" s="140">
        <f t="shared" si="0"/>
        <v>0.3555335864409157</v>
      </c>
      <c r="D12" s="44">
        <v>122337.15</v>
      </c>
      <c r="E12" s="140">
        <f t="shared" si="1"/>
        <v>0.370764869619348</v>
      </c>
      <c r="F12" s="44">
        <v>139248.84999999404</v>
      </c>
      <c r="G12" s="140">
        <f t="shared" si="2"/>
        <v>0.3831936350529784</v>
      </c>
      <c r="H12" s="46">
        <v>147693</v>
      </c>
      <c r="I12" s="141">
        <f t="shared" si="3"/>
        <v>0.3792562424889838</v>
      </c>
      <c r="J12" s="47">
        <f t="shared" si="4"/>
        <v>8444.15000000596</v>
      </c>
      <c r="K12" s="140">
        <f t="shared" si="4"/>
        <v>-0.003937392563994557</v>
      </c>
    </row>
    <row r="13" spans="1:11" ht="12.75">
      <c r="A13" s="45" t="s">
        <v>47</v>
      </c>
      <c r="B13" s="44">
        <v>10771.8</v>
      </c>
      <c r="C13" s="140">
        <f t="shared" si="0"/>
        <v>0.03632649124499118</v>
      </c>
      <c r="D13" s="44">
        <v>11457.55</v>
      </c>
      <c r="E13" s="140">
        <f t="shared" si="1"/>
        <v>0.03472417848468074</v>
      </c>
      <c r="F13" s="44">
        <v>12143.3</v>
      </c>
      <c r="G13" s="140">
        <f t="shared" si="2"/>
        <v>0.03341668723683557</v>
      </c>
      <c r="H13" s="46">
        <v>10211.5</v>
      </c>
      <c r="I13" s="141">
        <f t="shared" si="3"/>
        <v>0.026221791961543596</v>
      </c>
      <c r="J13" s="47">
        <f t="shared" si="4"/>
        <v>-1931.7999999999993</v>
      </c>
      <c r="K13" s="140">
        <f t="shared" si="4"/>
        <v>-0.0071948952752919765</v>
      </c>
    </row>
    <row r="14" spans="1:11" ht="12.75">
      <c r="A14" s="45" t="s">
        <v>48</v>
      </c>
      <c r="B14" s="44">
        <v>3780.4</v>
      </c>
      <c r="C14" s="140">
        <f t="shared" si="0"/>
        <v>0.012748906171908565</v>
      </c>
      <c r="D14" s="44">
        <v>6314.75</v>
      </c>
      <c r="E14" s="140">
        <f t="shared" si="1"/>
        <v>0.019137992510278177</v>
      </c>
      <c r="F14" s="44">
        <v>8849.100000000559</v>
      </c>
      <c r="G14" s="140">
        <f t="shared" si="2"/>
        <v>0.02435150305332985</v>
      </c>
      <c r="H14" s="46">
        <v>5434.65</v>
      </c>
      <c r="I14" s="141">
        <f t="shared" si="3"/>
        <v>0.013955468019762317</v>
      </c>
      <c r="J14" s="47">
        <f t="shared" si="4"/>
        <v>-3414.450000000559</v>
      </c>
      <c r="K14" s="140">
        <f t="shared" si="4"/>
        <v>-0.010396035033567534</v>
      </c>
    </row>
    <row r="15" spans="1:11" ht="12.75">
      <c r="A15" s="48" t="s">
        <v>49</v>
      </c>
      <c r="B15" s="49">
        <v>6929.65</v>
      </c>
      <c r="C15" s="142">
        <f t="shared" si="0"/>
        <v>0.02336934124806004</v>
      </c>
      <c r="D15" s="49">
        <v>7132.45</v>
      </c>
      <c r="E15" s="142">
        <f t="shared" si="1"/>
        <v>0.02161618032066726</v>
      </c>
      <c r="F15" s="49">
        <v>7335.25</v>
      </c>
      <c r="G15" s="142">
        <f t="shared" si="2"/>
        <v>0.020185596588571324</v>
      </c>
      <c r="H15" s="50">
        <v>10338.25</v>
      </c>
      <c r="I15" s="143">
        <f t="shared" si="3"/>
        <v>0.026547269328348243</v>
      </c>
      <c r="J15" s="51">
        <f t="shared" si="4"/>
        <v>3003</v>
      </c>
      <c r="K15" s="142">
        <f t="shared" si="4"/>
        <v>0.006361672739776919</v>
      </c>
    </row>
    <row r="16" spans="1:11" ht="13.5" thickBot="1">
      <c r="A16" s="52" t="s">
        <v>50</v>
      </c>
      <c r="B16" s="53">
        <v>188115.2</v>
      </c>
      <c r="C16" s="144">
        <f t="shared" si="0"/>
        <v>0.6343939885487817</v>
      </c>
      <c r="D16" s="53">
        <v>209095.25</v>
      </c>
      <c r="E16" s="144">
        <f t="shared" si="1"/>
        <v>0.6337009902901529</v>
      </c>
      <c r="F16" s="53">
        <v>230075.30000000447</v>
      </c>
      <c r="G16" s="144">
        <f t="shared" si="2"/>
        <v>0.6331355019657973</v>
      </c>
      <c r="H16" s="54">
        <v>261679.6</v>
      </c>
      <c r="I16" s="145">
        <f t="shared" si="3"/>
        <v>0.6719588730137536</v>
      </c>
      <c r="J16" s="55">
        <f t="shared" si="4"/>
        <v>31604.299999995535</v>
      </c>
      <c r="K16" s="144">
        <f t="shared" si="4"/>
        <v>0.0388233710479563</v>
      </c>
    </row>
    <row r="17" spans="1:11" ht="12.75">
      <c r="A17" s="28" t="s">
        <v>51</v>
      </c>
      <c r="B17" s="44"/>
      <c r="C17" s="140"/>
      <c r="D17" s="44"/>
      <c r="E17" s="140"/>
      <c r="F17" s="44"/>
      <c r="G17" s="140"/>
      <c r="H17" s="46"/>
      <c r="I17" s="141"/>
      <c r="J17" s="44"/>
      <c r="K17" s="140">
        <f aca="true" t="shared" si="5" ref="K17:K26">I17-G17</f>
        <v>0</v>
      </c>
    </row>
    <row r="18" spans="1:11" ht="12.75">
      <c r="A18" s="45" t="s">
        <v>52</v>
      </c>
      <c r="B18" s="44">
        <v>66804.4</v>
      </c>
      <c r="C18" s="140">
        <f aca="true" t="shared" si="6" ref="C18:C26">B18/B$26</f>
        <v>0.22528913011074184</v>
      </c>
      <c r="D18" s="44">
        <v>70917.6</v>
      </c>
      <c r="E18" s="140">
        <f aca="true" t="shared" si="7" ref="E18:E26">D18/D$26</f>
        <v>0.2149286191293248</v>
      </c>
      <c r="F18" s="44">
        <v>75030.80000000075</v>
      </c>
      <c r="G18" s="140">
        <f aca="true" t="shared" si="8" ref="G18:G26">F18/F$26</f>
        <v>0.2064744160754974</v>
      </c>
      <c r="H18" s="46">
        <v>76560.25</v>
      </c>
      <c r="I18" s="141">
        <f aca="true" t="shared" si="9" ref="I18:I26">H18/H$26</f>
        <v>0.19659667512351447</v>
      </c>
      <c r="J18" s="47">
        <f aca="true" t="shared" si="10" ref="J18:J26">H18-F18</f>
        <v>1529.449999999255</v>
      </c>
      <c r="K18" s="140">
        <f t="shared" si="5"/>
        <v>-0.009877740951982933</v>
      </c>
    </row>
    <row r="19" spans="1:11" ht="12.75">
      <c r="A19" s="45" t="s">
        <v>53</v>
      </c>
      <c r="B19" s="44">
        <v>66875.9</v>
      </c>
      <c r="C19" s="140">
        <f t="shared" si="6"/>
        <v>0.22553025453971534</v>
      </c>
      <c r="D19" s="44">
        <v>67512.9</v>
      </c>
      <c r="E19" s="140">
        <f t="shared" si="7"/>
        <v>0.20461005970896068</v>
      </c>
      <c r="F19" s="44">
        <v>68149.8999999999</v>
      </c>
      <c r="G19" s="140">
        <f t="shared" si="8"/>
        <v>0.18753912803946354</v>
      </c>
      <c r="H19" s="46">
        <v>68632.2</v>
      </c>
      <c r="I19" s="141">
        <f t="shared" si="9"/>
        <v>0.17623848310855922</v>
      </c>
      <c r="J19" s="47">
        <f t="shared" si="10"/>
        <v>482.3000000000902</v>
      </c>
      <c r="K19" s="140">
        <f t="shared" si="5"/>
        <v>-0.011300644930904324</v>
      </c>
    </row>
    <row r="20" spans="1:11" ht="12.75">
      <c r="A20" s="45" t="s">
        <v>54</v>
      </c>
      <c r="B20" s="44">
        <v>47465.6</v>
      </c>
      <c r="C20" s="140">
        <f t="shared" si="6"/>
        <v>0.16007154819419722</v>
      </c>
      <c r="D20" s="44">
        <v>64986.35</v>
      </c>
      <c r="E20" s="140">
        <f t="shared" si="7"/>
        <v>0.19695289276223385</v>
      </c>
      <c r="F20" s="44">
        <v>82507.10000000149</v>
      </c>
      <c r="G20" s="140">
        <f t="shared" si="8"/>
        <v>0.22704816281557452</v>
      </c>
      <c r="H20" s="46">
        <v>75400</v>
      </c>
      <c r="I20" s="141">
        <f t="shared" si="9"/>
        <v>0.1936173053812258</v>
      </c>
      <c r="J20" s="47">
        <f t="shared" si="10"/>
        <v>-7107.10000000149</v>
      </c>
      <c r="K20" s="140">
        <f t="shared" si="5"/>
        <v>-0.03343085743434873</v>
      </c>
    </row>
    <row r="21" spans="1:11" ht="12.75">
      <c r="A21" s="56" t="s">
        <v>55</v>
      </c>
      <c r="B21" s="44">
        <v>2894.45</v>
      </c>
      <c r="C21" s="140">
        <f t="shared" si="6"/>
        <v>0.009761155292900418</v>
      </c>
      <c r="D21" s="44">
        <v>3009.5</v>
      </c>
      <c r="E21" s="140">
        <f t="shared" si="7"/>
        <v>0.009120834310096547</v>
      </c>
      <c r="F21" s="44">
        <v>3124.5499999999884</v>
      </c>
      <c r="G21" s="140">
        <f t="shared" si="8"/>
        <v>0.008598330775477359</v>
      </c>
      <c r="H21" s="46">
        <v>3144.05</v>
      </c>
      <c r="I21" s="141">
        <f t="shared" si="9"/>
        <v>0.008073507811456803</v>
      </c>
      <c r="J21" s="47">
        <f t="shared" si="10"/>
        <v>19.500000000011823</v>
      </c>
      <c r="K21" s="140">
        <f t="shared" si="5"/>
        <v>-0.0005248229640205555</v>
      </c>
    </row>
    <row r="22" spans="1:11" ht="12.75">
      <c r="A22" s="1" t="s">
        <v>56</v>
      </c>
      <c r="B22" s="44">
        <v>184040.35</v>
      </c>
      <c r="C22" s="140">
        <f t="shared" si="6"/>
        <v>0.6206520881375549</v>
      </c>
      <c r="D22" s="44">
        <v>206426.35</v>
      </c>
      <c r="E22" s="140">
        <f t="shared" si="7"/>
        <v>0.6256124059106158</v>
      </c>
      <c r="F22" s="44">
        <v>228812.3500000015</v>
      </c>
      <c r="G22" s="140">
        <f t="shared" si="8"/>
        <v>0.6296600377060111</v>
      </c>
      <c r="H22" s="46">
        <v>223736.5</v>
      </c>
      <c r="I22" s="141">
        <f t="shared" si="9"/>
        <v>0.5745259714247563</v>
      </c>
      <c r="J22" s="47">
        <f t="shared" si="10"/>
        <v>-5075.85000000149</v>
      </c>
      <c r="K22" s="140">
        <f t="shared" si="5"/>
        <v>-0.055134066281254834</v>
      </c>
    </row>
    <row r="23" spans="1:11" ht="12.75">
      <c r="A23" s="48" t="s">
        <v>57</v>
      </c>
      <c r="B23" s="49">
        <v>76256.05</v>
      </c>
      <c r="C23" s="142">
        <f t="shared" si="6"/>
        <v>0.2571635875807767</v>
      </c>
      <c r="D23" s="49">
        <v>85985.9</v>
      </c>
      <c r="E23" s="142">
        <f t="shared" si="7"/>
        <v>0.2605958288435058</v>
      </c>
      <c r="F23" s="49">
        <v>95715.75</v>
      </c>
      <c r="G23" s="142">
        <f t="shared" si="8"/>
        <v>0.2633965463580036</v>
      </c>
      <c r="H23" s="50">
        <v>97722.3</v>
      </c>
      <c r="I23" s="143">
        <f t="shared" si="9"/>
        <v>0.250938042462278</v>
      </c>
      <c r="J23" s="51">
        <f t="shared" si="10"/>
        <v>2006.550000000003</v>
      </c>
      <c r="K23" s="142">
        <f t="shared" si="5"/>
        <v>-0.012458503895725559</v>
      </c>
    </row>
    <row r="24" spans="1:11" ht="12.75">
      <c r="A24" s="1" t="s">
        <v>58</v>
      </c>
      <c r="B24" s="44">
        <v>107784.3</v>
      </c>
      <c r="C24" s="140">
        <f t="shared" si="6"/>
        <v>0.3634885005567782</v>
      </c>
      <c r="D24" s="44">
        <v>120440.45</v>
      </c>
      <c r="E24" s="140">
        <f t="shared" si="7"/>
        <v>0.36501657706711005</v>
      </c>
      <c r="F24" s="44">
        <v>133096.6000000015</v>
      </c>
      <c r="G24" s="140">
        <f t="shared" si="8"/>
        <v>0.3662634913480075</v>
      </c>
      <c r="H24" s="46">
        <v>126014.2</v>
      </c>
      <c r="I24" s="141">
        <f t="shared" si="9"/>
        <v>0.3235879289624783</v>
      </c>
      <c r="J24" s="47">
        <f t="shared" si="10"/>
        <v>-7082.400000001493</v>
      </c>
      <c r="K24" s="140">
        <f t="shared" si="5"/>
        <v>-0.04267556238552922</v>
      </c>
    </row>
    <row r="25" spans="1:11" ht="12.75">
      <c r="A25" s="57" t="s">
        <v>59</v>
      </c>
      <c r="B25" s="44">
        <v>627.9</v>
      </c>
      <c r="C25" s="140">
        <f t="shared" si="6"/>
        <v>0.0021175108944401087</v>
      </c>
      <c r="D25" s="44">
        <v>423.15</v>
      </c>
      <c r="E25" s="140">
        <f t="shared" si="7"/>
        <v>0.001282432642737117</v>
      </c>
      <c r="F25" s="44">
        <v>218.40000000002328</v>
      </c>
      <c r="G25" s="140">
        <f t="shared" si="8"/>
        <v>0.0006010066861994407</v>
      </c>
      <c r="H25" s="46">
        <v>1734.2</v>
      </c>
      <c r="I25" s="141">
        <f t="shared" si="9"/>
        <v>0.004453198023768193</v>
      </c>
      <c r="J25" s="47">
        <f t="shared" si="10"/>
        <v>1515.7999999999768</v>
      </c>
      <c r="K25" s="140">
        <f t="shared" si="5"/>
        <v>0.003852191337568753</v>
      </c>
    </row>
    <row r="26" spans="1:11" ht="13.5" thickBot="1">
      <c r="A26" s="52" t="s">
        <v>60</v>
      </c>
      <c r="B26" s="53">
        <v>296527.4</v>
      </c>
      <c r="C26" s="144">
        <f t="shared" si="6"/>
        <v>1</v>
      </c>
      <c r="D26" s="53">
        <v>329958.85</v>
      </c>
      <c r="E26" s="144">
        <f t="shared" si="7"/>
        <v>1</v>
      </c>
      <c r="F26" s="53">
        <v>363390.30000000447</v>
      </c>
      <c r="G26" s="144">
        <f t="shared" si="8"/>
        <v>1</v>
      </c>
      <c r="H26" s="54">
        <v>389428</v>
      </c>
      <c r="I26" s="145">
        <f t="shared" si="9"/>
        <v>1</v>
      </c>
      <c r="J26" s="55">
        <f t="shared" si="10"/>
        <v>26037.69999999553</v>
      </c>
      <c r="K26" s="144">
        <f t="shared" si="5"/>
        <v>0</v>
      </c>
    </row>
    <row r="27" spans="1:11" ht="12.75">
      <c r="A27" s="1"/>
      <c r="B27" s="44"/>
      <c r="C27" s="140"/>
      <c r="D27" s="44"/>
      <c r="E27" s="140"/>
      <c r="F27" s="44"/>
      <c r="G27" s="140"/>
      <c r="I27" s="141"/>
      <c r="J27" s="44"/>
      <c r="K27" s="140"/>
    </row>
    <row r="28" spans="1:11" ht="13.5" thickBot="1">
      <c r="A28" s="58" t="s">
        <v>61</v>
      </c>
      <c r="B28" s="58"/>
      <c r="C28" s="146"/>
      <c r="D28" s="58"/>
      <c r="E28" s="146"/>
      <c r="F28" s="58"/>
      <c r="G28" s="146"/>
      <c r="H28" s="59"/>
      <c r="I28" s="146"/>
      <c r="J28" s="58"/>
      <c r="K28" s="146"/>
    </row>
    <row r="29" spans="1:11" ht="12.75">
      <c r="A29" s="28" t="s">
        <v>62</v>
      </c>
      <c r="B29" s="44"/>
      <c r="C29" s="140"/>
      <c r="D29" s="44"/>
      <c r="E29" s="140"/>
      <c r="F29" s="44"/>
      <c r="G29" s="140"/>
      <c r="H29" s="46"/>
      <c r="I29" s="141"/>
      <c r="J29" s="44"/>
      <c r="K29" s="140"/>
    </row>
    <row r="30" spans="1:11" ht="12.75">
      <c r="A30" s="45" t="s">
        <v>63</v>
      </c>
      <c r="B30" s="44">
        <v>7620.6</v>
      </c>
      <c r="C30" s="140">
        <f aca="true" t="shared" si="11" ref="C30:C37">B30/B$26</f>
        <v>0.025699480048049523</v>
      </c>
      <c r="D30" s="44">
        <v>11011</v>
      </c>
      <c r="E30" s="140">
        <f aca="true" t="shared" si="12" ref="E30:E37">D30/D$26</f>
        <v>0.03337082790778305</v>
      </c>
      <c r="F30" s="44">
        <v>14401.399999999441</v>
      </c>
      <c r="G30" s="140">
        <f aca="true" t="shared" si="13" ref="G30:G37">F30/F$26</f>
        <v>0.03963066708164545</v>
      </c>
      <c r="H30" s="46">
        <v>10509.85</v>
      </c>
      <c r="I30" s="141">
        <f aca="true" t="shared" si="14" ref="I30:I37">H30/H$26</f>
        <v>0.02698791560956069</v>
      </c>
      <c r="J30" s="47">
        <f aca="true" t="shared" si="15" ref="J30:K37">H30-F30</f>
        <v>-3891.549999999441</v>
      </c>
      <c r="K30" s="140">
        <f t="shared" si="15"/>
        <v>-0.012642751472084757</v>
      </c>
    </row>
    <row r="31" spans="1:11" ht="12.75">
      <c r="A31" s="45" t="s">
        <v>64</v>
      </c>
      <c r="B31" s="44">
        <v>48431.5</v>
      </c>
      <c r="C31" s="140">
        <f t="shared" si="11"/>
        <v>0.163328920025603</v>
      </c>
      <c r="D31" s="44">
        <v>62509.2</v>
      </c>
      <c r="E31" s="140">
        <f t="shared" si="12"/>
        <v>0.18944544145429043</v>
      </c>
      <c r="F31" s="44">
        <v>76586.90000000224</v>
      </c>
      <c r="G31" s="140">
        <f t="shared" si="13"/>
        <v>0.21075658871467207</v>
      </c>
      <c r="H31" s="46">
        <v>54185.95</v>
      </c>
      <c r="I31" s="141">
        <f t="shared" si="14"/>
        <v>0.13914240886633727</v>
      </c>
      <c r="J31" s="47">
        <f t="shared" si="15"/>
        <v>-22400.950000002238</v>
      </c>
      <c r="K31" s="140">
        <f t="shared" si="15"/>
        <v>-0.07161417984833479</v>
      </c>
    </row>
    <row r="32" spans="1:11" ht="12.75">
      <c r="A32" s="45" t="s">
        <v>65</v>
      </c>
      <c r="B32" s="44">
        <v>5114.85</v>
      </c>
      <c r="C32" s="140">
        <f t="shared" si="11"/>
        <v>0.017249164832659647</v>
      </c>
      <c r="D32" s="44">
        <v>5889.65</v>
      </c>
      <c r="E32" s="140">
        <f t="shared" si="12"/>
        <v>0.017849650039694343</v>
      </c>
      <c r="F32" s="44">
        <v>6664.449999999953</v>
      </c>
      <c r="G32" s="140">
        <f t="shared" si="13"/>
        <v>0.018339647480958825</v>
      </c>
      <c r="H32" s="46">
        <v>6099.6</v>
      </c>
      <c r="I32" s="141">
        <f t="shared" si="14"/>
        <v>0.015662972359460542</v>
      </c>
      <c r="J32" s="47">
        <f t="shared" si="15"/>
        <v>-564.8499999999531</v>
      </c>
      <c r="K32" s="140">
        <f t="shared" si="15"/>
        <v>-0.0026766751214982835</v>
      </c>
    </row>
    <row r="33" spans="1:11" ht="12.75">
      <c r="A33" s="45" t="s">
        <v>66</v>
      </c>
      <c r="B33" s="44">
        <v>28440.1</v>
      </c>
      <c r="C33" s="140">
        <f t="shared" si="11"/>
        <v>0.09591052968460924</v>
      </c>
      <c r="D33" s="44">
        <v>26737.75</v>
      </c>
      <c r="E33" s="140">
        <f t="shared" si="12"/>
        <v>0.08103358949153812</v>
      </c>
      <c r="F33" s="44">
        <v>25035.399999999907</v>
      </c>
      <c r="G33" s="140">
        <f t="shared" si="13"/>
        <v>0.06889396882635447</v>
      </c>
      <c r="H33" s="46">
        <v>30491.5</v>
      </c>
      <c r="I33" s="141">
        <f t="shared" si="14"/>
        <v>0.07829817065028709</v>
      </c>
      <c r="J33" s="47">
        <f t="shared" si="15"/>
        <v>5456.100000000093</v>
      </c>
      <c r="K33" s="140">
        <f t="shared" si="15"/>
        <v>0.009404201823932617</v>
      </c>
    </row>
    <row r="34" spans="1:11" ht="12.75">
      <c r="A34" s="45" t="s">
        <v>67</v>
      </c>
      <c r="B34" s="44">
        <v>1794</v>
      </c>
      <c r="C34" s="140">
        <f t="shared" si="11"/>
        <v>0.0060500311269717395</v>
      </c>
      <c r="D34" s="44">
        <v>1532.05</v>
      </c>
      <c r="E34" s="140">
        <f t="shared" si="12"/>
        <v>0.004643154744902281</v>
      </c>
      <c r="F34" s="44">
        <v>1270.0999999999767</v>
      </c>
      <c r="G34" s="140">
        <f t="shared" si="13"/>
        <v>0.003495140073909406</v>
      </c>
      <c r="H34" s="46">
        <v>3107.65</v>
      </c>
      <c r="I34" s="141">
        <f t="shared" si="14"/>
        <v>0.007980037388169315</v>
      </c>
      <c r="J34" s="47">
        <f t="shared" si="15"/>
        <v>1837.5500000000234</v>
      </c>
      <c r="K34" s="140">
        <f t="shared" si="15"/>
        <v>0.00448489731425991</v>
      </c>
    </row>
    <row r="35" spans="1:11" ht="12.75">
      <c r="A35" s="48" t="s">
        <v>68</v>
      </c>
      <c r="B35" s="49">
        <v>6665.75</v>
      </c>
      <c r="C35" s="142">
        <f t="shared" si="11"/>
        <v>0.022479372901121446</v>
      </c>
      <c r="D35" s="49">
        <v>8588.45</v>
      </c>
      <c r="E35" s="142">
        <f t="shared" si="12"/>
        <v>0.026028851779547665</v>
      </c>
      <c r="F35" s="49">
        <v>10511.149999999907</v>
      </c>
      <c r="G35" s="142">
        <f t="shared" si="13"/>
        <v>0.028925235483720335</v>
      </c>
      <c r="H35" s="50">
        <v>16222.05</v>
      </c>
      <c r="I35" s="143">
        <f t="shared" si="14"/>
        <v>0.041656095606890105</v>
      </c>
      <c r="J35" s="51">
        <f t="shared" si="15"/>
        <v>5710.900000000092</v>
      </c>
      <c r="K35" s="142">
        <f t="shared" si="15"/>
        <v>0.01273086012316977</v>
      </c>
    </row>
    <row r="36" spans="1:11" ht="13.5" thickBot="1">
      <c r="A36" s="52" t="s">
        <v>69</v>
      </c>
      <c r="B36" s="53">
        <v>98066.8</v>
      </c>
      <c r="C36" s="144">
        <f t="shared" si="11"/>
        <v>0.3307174986190146</v>
      </c>
      <c r="D36" s="53">
        <v>116268.1</v>
      </c>
      <c r="E36" s="144">
        <f t="shared" si="12"/>
        <v>0.3523715154177559</v>
      </c>
      <c r="F36" s="53">
        <v>134469.40000000596</v>
      </c>
      <c r="G36" s="144">
        <f t="shared" si="13"/>
        <v>0.37004124766127305</v>
      </c>
      <c r="H36" s="54">
        <v>120616.6</v>
      </c>
      <c r="I36" s="145">
        <f t="shared" si="14"/>
        <v>0.309727600480705</v>
      </c>
      <c r="J36" s="55">
        <f t="shared" si="15"/>
        <v>-13852.800000005955</v>
      </c>
      <c r="K36" s="144">
        <f t="shared" si="15"/>
        <v>-0.06031364718056803</v>
      </c>
    </row>
    <row r="37" spans="1:11" ht="13.5" thickBot="1">
      <c r="A37" s="60" t="s">
        <v>70</v>
      </c>
      <c r="B37" s="61">
        <v>5926.05</v>
      </c>
      <c r="C37" s="147">
        <f t="shared" si="11"/>
        <v>0.019984831081377302</v>
      </c>
      <c r="D37" s="61">
        <v>9468.55</v>
      </c>
      <c r="E37" s="147">
        <f t="shared" si="12"/>
        <v>0.02869615408103162</v>
      </c>
      <c r="F37" s="61">
        <v>13011.049999999814</v>
      </c>
      <c r="G37" s="147">
        <f t="shared" si="13"/>
        <v>0.03580461558825223</v>
      </c>
      <c r="H37" s="62">
        <v>8344.7</v>
      </c>
      <c r="I37" s="148">
        <f t="shared" si="14"/>
        <v>0.021428094538656697</v>
      </c>
      <c r="J37" s="63">
        <f t="shared" si="15"/>
        <v>-4666.349999999813</v>
      </c>
      <c r="K37" s="147">
        <f t="shared" si="15"/>
        <v>-0.014376521049595532</v>
      </c>
    </row>
    <row r="38" spans="1:11" ht="12.75">
      <c r="A38" s="28" t="s">
        <v>71</v>
      </c>
      <c r="B38" s="44"/>
      <c r="C38" s="140"/>
      <c r="D38" s="44"/>
      <c r="E38" s="140"/>
      <c r="F38" s="44"/>
      <c r="G38" s="140"/>
      <c r="H38" s="46"/>
      <c r="I38" s="141"/>
      <c r="J38" s="44"/>
      <c r="K38" s="140"/>
    </row>
    <row r="39" spans="1:11" ht="12.75">
      <c r="A39" s="45" t="s">
        <v>72</v>
      </c>
      <c r="B39" s="47">
        <v>261.3</v>
      </c>
      <c r="C39" s="140">
        <f aca="true" t="shared" si="16" ref="C39:C47">B39/B$26</f>
        <v>0.0008812001858850143</v>
      </c>
      <c r="D39" s="47">
        <v>261.3</v>
      </c>
      <c r="E39" s="140">
        <f aca="true" t="shared" si="17" ref="E39:E47">D39/D$26</f>
        <v>0.0007919169314597866</v>
      </c>
      <c r="F39" s="47">
        <v>261.3</v>
      </c>
      <c r="G39" s="140">
        <f aca="true" t="shared" si="18" ref="G39:G47">F39/F$26</f>
        <v>0.0007190615709885399</v>
      </c>
      <c r="H39" s="64">
        <v>261.3</v>
      </c>
      <c r="I39" s="141">
        <f aca="true" t="shared" si="19" ref="I39:I47">H39/H$26</f>
        <v>0.0006709841100280412</v>
      </c>
      <c r="J39" s="47">
        <f aca="true" t="shared" si="20" ref="J39:J47">H39-F39</f>
        <v>0</v>
      </c>
      <c r="K39" s="140">
        <f aca="true" t="shared" si="21" ref="K39:K47">I39-G39</f>
        <v>-4.8077460960498715E-05</v>
      </c>
    </row>
    <row r="40" spans="1:11" ht="12.75">
      <c r="A40" s="45" t="s">
        <v>73</v>
      </c>
      <c r="B40" s="47">
        <v>5460</v>
      </c>
      <c r="C40" s="140">
        <f t="shared" si="16"/>
        <v>0.018413138212522686</v>
      </c>
      <c r="D40" s="47">
        <v>5460</v>
      </c>
      <c r="E40" s="140">
        <f t="shared" si="17"/>
        <v>0.016547517970801513</v>
      </c>
      <c r="F40" s="47">
        <v>5460</v>
      </c>
      <c r="G40" s="140">
        <f t="shared" si="18"/>
        <v>0.015025167154984415</v>
      </c>
      <c r="H40" s="64">
        <v>5460</v>
      </c>
      <c r="I40" s="141">
        <f t="shared" si="19"/>
        <v>0.014020563493123247</v>
      </c>
      <c r="J40" s="47">
        <f t="shared" si="20"/>
        <v>0</v>
      </c>
      <c r="K40" s="140">
        <f t="shared" si="21"/>
        <v>-0.001004603661861168</v>
      </c>
    </row>
    <row r="41" spans="1:11" ht="12.75">
      <c r="A41" s="45" t="s">
        <v>74</v>
      </c>
      <c r="B41" s="47">
        <v>19310.85</v>
      </c>
      <c r="C41" s="140">
        <f t="shared" si="16"/>
        <v>0.06512332418521863</v>
      </c>
      <c r="D41" s="47">
        <v>20740.2</v>
      </c>
      <c r="E41" s="140">
        <f t="shared" si="17"/>
        <v>0.06285692897765889</v>
      </c>
      <c r="F41" s="47">
        <v>22169.549999999814</v>
      </c>
      <c r="G41" s="140">
        <f t="shared" si="18"/>
        <v>0.06100754478036299</v>
      </c>
      <c r="H41" s="64">
        <v>25719.2</v>
      </c>
      <c r="I41" s="141">
        <f t="shared" si="19"/>
        <v>0.06604353051141675</v>
      </c>
      <c r="J41" s="47">
        <f t="shared" si="20"/>
        <v>3549.650000000187</v>
      </c>
      <c r="K41" s="140">
        <f t="shared" si="21"/>
        <v>0.005035985731053752</v>
      </c>
    </row>
    <row r="42" spans="1:11" ht="12.75">
      <c r="A42" s="45" t="s">
        <v>75</v>
      </c>
      <c r="B42" s="47">
        <v>-153.4</v>
      </c>
      <c r="C42" s="140">
        <f t="shared" si="16"/>
        <v>-0.0005173215021613517</v>
      </c>
      <c r="D42" s="47">
        <v>-78.65</v>
      </c>
      <c r="E42" s="140">
        <f t="shared" si="17"/>
        <v>-0.00023836305648416466</v>
      </c>
      <c r="F42" s="47">
        <v>-3.8999999999941792</v>
      </c>
      <c r="G42" s="140">
        <f t="shared" si="18"/>
        <v>-1.0732262253544278E-05</v>
      </c>
      <c r="H42" s="64">
        <v>-36.4</v>
      </c>
      <c r="I42" s="141">
        <f t="shared" si="19"/>
        <v>-9.347042328748831E-05</v>
      </c>
      <c r="J42" s="47">
        <f t="shared" si="20"/>
        <v>-32.50000000000582</v>
      </c>
      <c r="K42" s="140">
        <f t="shared" si="21"/>
        <v>-8.273816103394403E-05</v>
      </c>
    </row>
    <row r="43" spans="1:11" ht="12.75">
      <c r="A43" s="45" t="s">
        <v>76</v>
      </c>
      <c r="B43" s="47">
        <v>1738.75</v>
      </c>
      <c r="C43" s="140">
        <f t="shared" si="16"/>
        <v>0.005863707704583118</v>
      </c>
      <c r="D43" s="47">
        <v>3883.1</v>
      </c>
      <c r="E43" s="140">
        <f t="shared" si="17"/>
        <v>0.01176843718542479</v>
      </c>
      <c r="F43" s="47">
        <v>6027.450000000186</v>
      </c>
      <c r="G43" s="140">
        <f t="shared" si="18"/>
        <v>0.01658671131287795</v>
      </c>
      <c r="H43" s="64">
        <v>2172.95</v>
      </c>
      <c r="I43" s="141">
        <f t="shared" si="19"/>
        <v>0.0055798504473227395</v>
      </c>
      <c r="J43" s="47">
        <f t="shared" si="20"/>
        <v>-3854.5000000001864</v>
      </c>
      <c r="K43" s="140">
        <f t="shared" si="21"/>
        <v>-0.011006860865555211</v>
      </c>
    </row>
    <row r="44" spans="1:11" ht="12.75">
      <c r="A44" s="45" t="s">
        <v>77</v>
      </c>
      <c r="B44" s="47">
        <v>295379.5</v>
      </c>
      <c r="C44" s="140">
        <f t="shared" si="16"/>
        <v>0.9961288568948433</v>
      </c>
      <c r="D44" s="47">
        <v>317906.55</v>
      </c>
      <c r="E44" s="140">
        <f t="shared" si="17"/>
        <v>0.9634733240220713</v>
      </c>
      <c r="F44" s="47">
        <v>340433.6000000015</v>
      </c>
      <c r="G44" s="140">
        <f t="shared" si="18"/>
        <v>0.9368263269547847</v>
      </c>
      <c r="H44" s="64">
        <v>361401.95</v>
      </c>
      <c r="I44" s="141">
        <f t="shared" si="19"/>
        <v>0.9280327814127387</v>
      </c>
      <c r="J44" s="47">
        <f t="shared" si="20"/>
        <v>20968.34999999852</v>
      </c>
      <c r="K44" s="140">
        <f t="shared" si="21"/>
        <v>-0.008793545542046033</v>
      </c>
    </row>
    <row r="45" spans="1:11" ht="12.75">
      <c r="A45" s="48" t="s">
        <v>78</v>
      </c>
      <c r="B45" s="47">
        <v>-129462.45</v>
      </c>
      <c r="C45" s="140">
        <f t="shared" si="16"/>
        <v>-0.4365952353812834</v>
      </c>
      <c r="D45" s="47">
        <v>-143950.3</v>
      </c>
      <c r="E45" s="140">
        <f t="shared" si="17"/>
        <v>-0.43626743152971953</v>
      </c>
      <c r="F45" s="47">
        <v>-158438.1499999985</v>
      </c>
      <c r="G45" s="140">
        <f t="shared" si="18"/>
        <v>-0.43599994276125853</v>
      </c>
      <c r="H45" s="64">
        <v>-134512.3</v>
      </c>
      <c r="I45" s="141">
        <f t="shared" si="19"/>
        <v>-0.3454099345707037</v>
      </c>
      <c r="J45" s="47">
        <f t="shared" si="20"/>
        <v>23925.84999999852</v>
      </c>
      <c r="K45" s="140">
        <f t="shared" si="21"/>
        <v>0.09059000819055485</v>
      </c>
    </row>
    <row r="46" spans="1:11" ht="12.75">
      <c r="A46" s="65" t="s">
        <v>79</v>
      </c>
      <c r="B46" s="66">
        <v>192534.55</v>
      </c>
      <c r="C46" s="149">
        <f t="shared" si="16"/>
        <v>0.6492976702996079</v>
      </c>
      <c r="D46" s="66">
        <v>204222.2</v>
      </c>
      <c r="E46" s="149">
        <f t="shared" si="17"/>
        <v>0.6189323305012125</v>
      </c>
      <c r="F46" s="66">
        <v>215909.84999999776</v>
      </c>
      <c r="G46" s="149">
        <f t="shared" si="18"/>
        <v>0.5941541367504721</v>
      </c>
      <c r="H46" s="67">
        <v>260466.7</v>
      </c>
      <c r="I46" s="150">
        <f t="shared" si="19"/>
        <v>0.6688443049806383</v>
      </c>
      <c r="J46" s="66">
        <f t="shared" si="20"/>
        <v>44556.85000000225</v>
      </c>
      <c r="K46" s="149">
        <f t="shared" si="21"/>
        <v>0.07469016823016617</v>
      </c>
    </row>
    <row r="47" spans="1:11" ht="13.5" thickBot="1">
      <c r="A47" s="52" t="s">
        <v>80</v>
      </c>
      <c r="B47" s="53">
        <v>296527.4</v>
      </c>
      <c r="C47" s="144">
        <f t="shared" si="16"/>
        <v>1</v>
      </c>
      <c r="D47" s="53">
        <v>329958.85</v>
      </c>
      <c r="E47" s="144">
        <f t="shared" si="17"/>
        <v>1</v>
      </c>
      <c r="F47" s="53">
        <v>363390.30000000447</v>
      </c>
      <c r="G47" s="144">
        <f t="shared" si="18"/>
        <v>1</v>
      </c>
      <c r="H47" s="54">
        <v>389428</v>
      </c>
      <c r="I47" s="145">
        <f t="shared" si="19"/>
        <v>1</v>
      </c>
      <c r="J47" s="53">
        <f t="shared" si="20"/>
        <v>26037.69999999553</v>
      </c>
      <c r="K47" s="144">
        <f t="shared" si="21"/>
        <v>0</v>
      </c>
    </row>
    <row r="48" spans="1:4" ht="12.75">
      <c r="A48" s="1"/>
      <c r="B48" s="1"/>
      <c r="C48" s="1"/>
      <c r="D48" s="1"/>
    </row>
    <row r="49" ht="12.75">
      <c r="A49" s="139" t="str">
        <f>"* Expected values are obtained by using the forecast function in Excel (using the row of data from "&amp;Dates!B3-2&amp;" and "&amp;Dates!B3-1&amp;" to obtain the expected value for "&amp;Dates!B3&amp;")."</f>
        <v>* Expected values are obtained by using the forecast function in Excel (using the row of data from 2010 and 2011 to obtain the expected value for 2012).</v>
      </c>
    </row>
    <row r="52" ht="13.5">
      <c r="A52" s="102" t="str">
        <f>"© The McGraw-Hill Companies, Inc., "&amp;Dates!B2</f>
        <v>© The McGraw-Hill Companies, Inc., 2012</v>
      </c>
    </row>
  </sheetData>
  <sheetProtection/>
  <mergeCells count="10">
    <mergeCell ref="A1:J1"/>
    <mergeCell ref="A2:J2"/>
    <mergeCell ref="A3:J3"/>
    <mergeCell ref="B5:K5"/>
    <mergeCell ref="J7:K7"/>
    <mergeCell ref="B7:C7"/>
    <mergeCell ref="D7:E7"/>
    <mergeCell ref="F7:G7"/>
    <mergeCell ref="H7:I7"/>
    <mergeCell ref="F6:K6"/>
  </mergeCells>
  <printOptions/>
  <pageMargins left="0.75" right="0.75" top="0.5" bottom="0.49" header="0.5" footer="0.5"/>
  <pageSetup fitToHeight="1" fitToWidth="1" horizontalDpi="600" verticalDpi="600" orientation="landscape" scale="76" r:id="rId1"/>
</worksheet>
</file>

<file path=xl/worksheets/sheet7.xml><?xml version="1.0" encoding="utf-8"?>
<worksheet xmlns="http://schemas.openxmlformats.org/spreadsheetml/2006/main" xmlns:r="http://schemas.openxmlformats.org/officeDocument/2006/relationships">
  <sheetPr>
    <tabColor indexed="48"/>
    <pageSetUpPr fitToPage="1"/>
  </sheetPr>
  <dimension ref="A1:K32"/>
  <sheetViews>
    <sheetView zoomScalePageLayoutView="0" workbookViewId="0" topLeftCell="A1">
      <selection activeCell="A1" sqref="A1:J1"/>
    </sheetView>
  </sheetViews>
  <sheetFormatPr defaultColWidth="9.140625" defaultRowHeight="12.75"/>
  <cols>
    <col min="1" max="1" width="41.57421875" style="1" customWidth="1"/>
    <col min="2" max="3" width="11.7109375" style="1" customWidth="1"/>
    <col min="4" max="7" width="12.28125" style="1" customWidth="1"/>
    <col min="8" max="8" width="11.28125" style="1" bestFit="1" customWidth="1"/>
    <col min="9" max="10" width="11.28125" style="1" customWidth="1"/>
    <col min="11" max="11" width="11.140625" style="1" customWidth="1"/>
    <col min="12" max="16384" width="9.140625" style="1" customWidth="1"/>
  </cols>
  <sheetData>
    <row r="1" spans="1:11" ht="12.75">
      <c r="A1" s="166" t="s">
        <v>3</v>
      </c>
      <c r="B1" s="166"/>
      <c r="C1" s="166"/>
      <c r="D1" s="166"/>
      <c r="E1" s="166"/>
      <c r="F1" s="166"/>
      <c r="G1" s="166"/>
      <c r="H1" s="166"/>
      <c r="I1" s="166"/>
      <c r="J1" s="167"/>
      <c r="K1" s="17" t="s">
        <v>81</v>
      </c>
    </row>
    <row r="2" spans="1:11" ht="12.75">
      <c r="A2" s="166" t="s">
        <v>82</v>
      </c>
      <c r="B2" s="166"/>
      <c r="C2" s="166"/>
      <c r="D2" s="166"/>
      <c r="E2" s="166"/>
      <c r="F2" s="166"/>
      <c r="G2" s="166"/>
      <c r="H2" s="166"/>
      <c r="I2" s="166"/>
      <c r="J2" s="167"/>
      <c r="K2" s="39" t="s">
        <v>5</v>
      </c>
    </row>
    <row r="3" spans="1:11" ht="12.75">
      <c r="A3" s="172" t="s">
        <v>83</v>
      </c>
      <c r="B3" s="172"/>
      <c r="C3" s="172"/>
      <c r="D3" s="172"/>
      <c r="E3" s="172"/>
      <c r="F3" s="172"/>
      <c r="G3" s="172"/>
      <c r="H3" s="172"/>
      <c r="I3" s="172"/>
      <c r="J3" s="172"/>
      <c r="K3" s="20" t="str">
        <f>"1/3/"&amp;Dates!B2+1</f>
        <v>1/3/2013</v>
      </c>
    </row>
    <row r="4" spans="1:10" ht="12.75">
      <c r="A4" s="21"/>
      <c r="B4" s="21"/>
      <c r="C4" s="21"/>
      <c r="D4" s="21"/>
      <c r="E4" s="21"/>
      <c r="F4" s="21"/>
      <c r="G4" s="21"/>
      <c r="H4" s="40"/>
      <c r="I4" s="40"/>
      <c r="J4" s="40"/>
    </row>
    <row r="5" spans="1:11" ht="13.5">
      <c r="A5" s="21"/>
      <c r="B5" s="169" t="s">
        <v>84</v>
      </c>
      <c r="C5" s="169"/>
      <c r="D5" s="169"/>
      <c r="E5" s="169"/>
      <c r="F5" s="169"/>
      <c r="G5" s="169"/>
      <c r="H5" s="169"/>
      <c r="I5" s="169"/>
      <c r="J5" s="169"/>
      <c r="K5" s="169"/>
    </row>
    <row r="6" spans="1:11" ht="12.75">
      <c r="A6" s="38"/>
      <c r="F6" s="175">
        <f>Dates!B3</f>
        <v>2012</v>
      </c>
      <c r="G6" s="175"/>
      <c r="H6" s="175"/>
      <c r="I6" s="175"/>
      <c r="J6" s="175"/>
      <c r="K6" s="175"/>
    </row>
    <row r="7" spans="1:11" ht="12.75">
      <c r="A7" s="41"/>
      <c r="B7" s="174">
        <f>Dates!B3-2</f>
        <v>2010</v>
      </c>
      <c r="C7" s="174"/>
      <c r="D7" s="174">
        <f>Dates!B3-1</f>
        <v>2011</v>
      </c>
      <c r="E7" s="174"/>
      <c r="F7" s="173" t="s">
        <v>9</v>
      </c>
      <c r="G7" s="173"/>
      <c r="H7" s="173" t="s">
        <v>39</v>
      </c>
      <c r="I7" s="173"/>
      <c r="J7" s="173" t="s">
        <v>11</v>
      </c>
      <c r="K7" s="173"/>
    </row>
    <row r="8" spans="1:11" s="41" customFormat="1" ht="13.5" thickBot="1">
      <c r="A8" s="68"/>
      <c r="B8" s="43" t="s">
        <v>41</v>
      </c>
      <c r="C8" s="43" t="s">
        <v>85</v>
      </c>
      <c r="D8" s="43" t="s">
        <v>41</v>
      </c>
      <c r="E8" s="43" t="s">
        <v>85</v>
      </c>
      <c r="F8" s="43" t="s">
        <v>41</v>
      </c>
      <c r="G8" s="43" t="s">
        <v>85</v>
      </c>
      <c r="H8" s="43" t="s">
        <v>41</v>
      </c>
      <c r="I8" s="43" t="s">
        <v>85</v>
      </c>
      <c r="J8" s="43" t="s">
        <v>41</v>
      </c>
      <c r="K8" s="43" t="s">
        <v>85</v>
      </c>
    </row>
    <row r="9" spans="1:11" ht="12.75">
      <c r="A9" s="69" t="s">
        <v>86</v>
      </c>
      <c r="B9" s="70">
        <v>857884.95</v>
      </c>
      <c r="C9" s="151">
        <f aca="true" t="shared" si="0" ref="C9:C23">B9/B$9</f>
        <v>1</v>
      </c>
      <c r="D9" s="70">
        <v>950483.95</v>
      </c>
      <c r="E9" s="151">
        <f aca="true" t="shared" si="1" ref="E9:E23">D9/D$9</f>
        <v>1</v>
      </c>
      <c r="F9" s="70">
        <v>1043082.9499999881</v>
      </c>
      <c r="G9" s="151">
        <f aca="true" t="shared" si="2" ref="G9:G23">F9/F$9</f>
        <v>1</v>
      </c>
      <c r="H9" s="71">
        <v>1019890.3</v>
      </c>
      <c r="I9" s="152">
        <f aca="true" t="shared" si="3" ref="I9:I23">H9/H$9</f>
        <v>1</v>
      </c>
      <c r="J9" s="71">
        <f aca="true" t="shared" si="4" ref="J9:J23">H9-F9</f>
        <v>-23192.649999988033</v>
      </c>
      <c r="K9" s="151">
        <f aca="true" t="shared" si="5" ref="K9:K23">I9-G9</f>
        <v>0</v>
      </c>
    </row>
    <row r="10" spans="1:11" ht="12.75">
      <c r="A10" s="48" t="s">
        <v>87</v>
      </c>
      <c r="B10" s="72">
        <v>472739.15</v>
      </c>
      <c r="C10" s="142">
        <f t="shared" si="0"/>
        <v>0.5510519213561212</v>
      </c>
      <c r="D10" s="72">
        <v>546392.6</v>
      </c>
      <c r="E10" s="142">
        <f t="shared" si="1"/>
        <v>0.5748572608722115</v>
      </c>
      <c r="F10" s="72">
        <v>620046.0500000119</v>
      </c>
      <c r="G10" s="142">
        <f t="shared" si="2"/>
        <v>0.5944359938008947</v>
      </c>
      <c r="H10" s="73">
        <v>572153.4</v>
      </c>
      <c r="I10" s="143">
        <f t="shared" si="3"/>
        <v>0.5609950403489473</v>
      </c>
      <c r="J10" s="73">
        <f t="shared" si="4"/>
        <v>-47892.6500000119</v>
      </c>
      <c r="K10" s="142">
        <f t="shared" si="5"/>
        <v>-0.03344095345194742</v>
      </c>
    </row>
    <row r="11" spans="1:11" ht="12.75">
      <c r="A11" s="1" t="s">
        <v>88</v>
      </c>
      <c r="B11" s="74">
        <v>385145.8</v>
      </c>
      <c r="C11" s="140">
        <f t="shared" si="0"/>
        <v>0.44894807864387876</v>
      </c>
      <c r="D11" s="74">
        <v>404091.35</v>
      </c>
      <c r="E11" s="140">
        <f t="shared" si="1"/>
        <v>0.42514273912778855</v>
      </c>
      <c r="F11" s="74">
        <v>423036.90000000596</v>
      </c>
      <c r="G11" s="140">
        <f t="shared" si="2"/>
        <v>0.4055640061991338</v>
      </c>
      <c r="H11" s="75">
        <v>447736.9</v>
      </c>
      <c r="I11" s="141">
        <f t="shared" si="3"/>
        <v>0.4390049596510527</v>
      </c>
      <c r="J11" s="75">
        <f t="shared" si="4"/>
        <v>24699.999999994063</v>
      </c>
      <c r="K11" s="140">
        <f t="shared" si="5"/>
        <v>0.03344095345191889</v>
      </c>
    </row>
    <row r="12" spans="1:11" ht="12.75">
      <c r="A12" s="45" t="s">
        <v>89</v>
      </c>
      <c r="B12" s="74">
        <v>334993.75</v>
      </c>
      <c r="C12" s="140">
        <f t="shared" si="0"/>
        <v>0.3904879669470831</v>
      </c>
      <c r="D12" s="74">
        <v>364012.35</v>
      </c>
      <c r="E12" s="140">
        <f t="shared" si="1"/>
        <v>0.38297579880228383</v>
      </c>
      <c r="F12" s="74">
        <v>393030.94999999553</v>
      </c>
      <c r="G12" s="140">
        <f t="shared" si="2"/>
        <v>0.3767974061890284</v>
      </c>
      <c r="H12" s="75">
        <v>374180.3</v>
      </c>
      <c r="I12" s="141">
        <f t="shared" si="3"/>
        <v>0.3668828892676006</v>
      </c>
      <c r="J12" s="75">
        <f t="shared" si="4"/>
        <v>-18850.64999999554</v>
      </c>
      <c r="K12" s="140">
        <f t="shared" si="5"/>
        <v>-0.009914516921427807</v>
      </c>
    </row>
    <row r="13" spans="1:11" ht="13.5" thickBot="1">
      <c r="A13" s="76" t="s">
        <v>90</v>
      </c>
      <c r="B13" s="77">
        <v>-1153.1</v>
      </c>
      <c r="C13" s="153">
        <f t="shared" si="0"/>
        <v>-0.001344119628162261</v>
      </c>
      <c r="D13" s="77"/>
      <c r="E13" s="153">
        <f t="shared" si="1"/>
        <v>0</v>
      </c>
      <c r="F13" s="77"/>
      <c r="G13" s="153">
        <f t="shared" si="2"/>
        <v>0</v>
      </c>
      <c r="H13" s="78"/>
      <c r="I13" s="154">
        <f t="shared" si="3"/>
        <v>0</v>
      </c>
      <c r="J13" s="78">
        <f t="shared" si="4"/>
        <v>0</v>
      </c>
      <c r="K13" s="153">
        <f t="shared" si="5"/>
        <v>0</v>
      </c>
    </row>
    <row r="14" spans="1:11" ht="12.75">
      <c r="A14" s="28" t="s">
        <v>91</v>
      </c>
      <c r="B14" s="74">
        <v>51305.15</v>
      </c>
      <c r="C14" s="140">
        <f t="shared" si="0"/>
        <v>0.05980423132495797</v>
      </c>
      <c r="D14" s="74">
        <v>40729</v>
      </c>
      <c r="E14" s="140">
        <f t="shared" si="1"/>
        <v>0.0428508024780429</v>
      </c>
      <c r="F14" s="74">
        <v>46050.1709146972</v>
      </c>
      <c r="G14" s="140">
        <f t="shared" si="2"/>
        <v>0.044148138855781054</v>
      </c>
      <c r="H14" s="75">
        <v>73556.6</v>
      </c>
      <c r="I14" s="141">
        <f t="shared" si="3"/>
        <v>0.07212207038345203</v>
      </c>
      <c r="J14" s="75">
        <f t="shared" si="4"/>
        <v>27506.429085302807</v>
      </c>
      <c r="K14" s="140">
        <f t="shared" si="5"/>
        <v>0.027973931527670977</v>
      </c>
    </row>
    <row r="15" spans="1:11" ht="12.75">
      <c r="A15" s="1" t="s">
        <v>92</v>
      </c>
      <c r="B15" s="74"/>
      <c r="C15" s="140">
        <f t="shared" si="0"/>
        <v>0</v>
      </c>
      <c r="D15" s="74"/>
      <c r="E15" s="140">
        <f t="shared" si="1"/>
        <v>0</v>
      </c>
      <c r="F15" s="74"/>
      <c r="G15" s="140">
        <f t="shared" si="2"/>
        <v>0</v>
      </c>
      <c r="H15" s="75"/>
      <c r="I15" s="141">
        <f t="shared" si="3"/>
        <v>0</v>
      </c>
      <c r="J15" s="75">
        <f t="shared" si="4"/>
        <v>0</v>
      </c>
      <c r="K15" s="140">
        <f t="shared" si="5"/>
        <v>0</v>
      </c>
    </row>
    <row r="16" spans="1:11" ht="12.75">
      <c r="A16" s="45" t="s">
        <v>93</v>
      </c>
      <c r="B16" s="74">
        <v>-1228.5</v>
      </c>
      <c r="C16" s="140">
        <f t="shared" si="0"/>
        <v>-0.0014320102013679107</v>
      </c>
      <c r="D16" s="74">
        <v>-982.8</v>
      </c>
      <c r="E16" s="140">
        <f t="shared" si="1"/>
        <v>-0.0010339995746377411</v>
      </c>
      <c r="F16" s="74">
        <v>-737.1000000000349</v>
      </c>
      <c r="G16" s="140">
        <f t="shared" si="2"/>
        <v>-0.0007066552089649661</v>
      </c>
      <c r="H16" s="75">
        <v>-877.5</v>
      </c>
      <c r="I16" s="141">
        <f t="shared" si="3"/>
        <v>-0.0008603866513878992</v>
      </c>
      <c r="J16" s="75">
        <f t="shared" si="4"/>
        <v>-140.39999999996508</v>
      </c>
      <c r="K16" s="140">
        <f t="shared" si="5"/>
        <v>-0.00015373144242293308</v>
      </c>
    </row>
    <row r="17" spans="1:11" ht="12.75">
      <c r="A17" s="45" t="s">
        <v>94</v>
      </c>
      <c r="B17" s="74">
        <v>573.3</v>
      </c>
      <c r="C17" s="140">
        <f t="shared" si="0"/>
        <v>0.0006682714273050249</v>
      </c>
      <c r="D17" s="74">
        <v>1458.6</v>
      </c>
      <c r="E17" s="140">
        <f t="shared" si="1"/>
        <v>0.0015345866702956951</v>
      </c>
      <c r="F17" s="74">
        <v>1016.8202512014764</v>
      </c>
      <c r="G17" s="140">
        <f t="shared" si="2"/>
        <v>0.000974822041910941</v>
      </c>
      <c r="H17" s="75">
        <v>988.65</v>
      </c>
      <c r="I17" s="141">
        <f t="shared" si="3"/>
        <v>0.0009693689605636997</v>
      </c>
      <c r="J17" s="75">
        <f t="shared" si="4"/>
        <v>-28.17025120147639</v>
      </c>
      <c r="K17" s="140">
        <f t="shared" si="5"/>
        <v>-5.4530813472413245E-06</v>
      </c>
    </row>
    <row r="18" spans="1:11" ht="12.75">
      <c r="A18" s="45" t="s">
        <v>95</v>
      </c>
      <c r="B18" s="74"/>
      <c r="C18" s="140">
        <f t="shared" si="0"/>
        <v>0</v>
      </c>
      <c r="D18" s="74"/>
      <c r="E18" s="140">
        <f t="shared" si="1"/>
        <v>0</v>
      </c>
      <c r="F18" s="74"/>
      <c r="G18" s="140">
        <f t="shared" si="2"/>
        <v>0</v>
      </c>
      <c r="H18" s="75"/>
      <c r="I18" s="141">
        <f t="shared" si="3"/>
        <v>0</v>
      </c>
      <c r="J18" s="75">
        <f t="shared" si="4"/>
        <v>0</v>
      </c>
      <c r="K18" s="140">
        <f t="shared" si="5"/>
        <v>0</v>
      </c>
    </row>
    <row r="19" spans="1:11" ht="12.75">
      <c r="A19" s="45" t="s">
        <v>96</v>
      </c>
      <c r="B19" s="74">
        <v>-1091.35</v>
      </c>
      <c r="C19" s="140">
        <f t="shared" si="0"/>
        <v>-0.001272140279416255</v>
      </c>
      <c r="D19" s="74">
        <v>-4797.65</v>
      </c>
      <c r="E19" s="140">
        <f t="shared" si="1"/>
        <v>-0.0050475865478843696</v>
      </c>
      <c r="F19" s="74">
        <v>-2947.164497950724</v>
      </c>
      <c r="G19" s="140">
        <f t="shared" si="2"/>
        <v>-0.00282543636433781</v>
      </c>
      <c r="H19" s="75">
        <v>-3513.9</v>
      </c>
      <c r="I19" s="141">
        <f t="shared" si="3"/>
        <v>-0.003445370546224432</v>
      </c>
      <c r="J19" s="75">
        <f t="shared" si="4"/>
        <v>-566.735502049276</v>
      </c>
      <c r="K19" s="140">
        <f t="shared" si="5"/>
        <v>-0.000619934181886622</v>
      </c>
    </row>
    <row r="20" spans="1:11" ht="12.75">
      <c r="A20" s="79" t="s">
        <v>97</v>
      </c>
      <c r="B20" s="80">
        <v>-1746.55</v>
      </c>
      <c r="C20" s="149">
        <f t="shared" si="0"/>
        <v>-0.002035879053479141</v>
      </c>
      <c r="D20" s="80">
        <v>-4321.85</v>
      </c>
      <c r="E20" s="149">
        <f t="shared" si="1"/>
        <v>-0.004546999452226416</v>
      </c>
      <c r="F20" s="80">
        <v>-3036.790490145462</v>
      </c>
      <c r="G20" s="149">
        <f t="shared" si="2"/>
        <v>-0.0029113604916516916</v>
      </c>
      <c r="H20" s="81">
        <v>-3402.75</v>
      </c>
      <c r="I20" s="150">
        <f t="shared" si="3"/>
        <v>-0.0033363882370486316</v>
      </c>
      <c r="J20" s="81">
        <f t="shared" si="4"/>
        <v>-365.9595098545378</v>
      </c>
      <c r="K20" s="149">
        <f t="shared" si="5"/>
        <v>-0.00042502774539694005</v>
      </c>
    </row>
    <row r="21" spans="1:11" ht="12.75">
      <c r="A21" s="1" t="s">
        <v>98</v>
      </c>
      <c r="B21" s="74">
        <v>49558.6</v>
      </c>
      <c r="C21" s="140">
        <f t="shared" si="0"/>
        <v>0.05776835227147883</v>
      </c>
      <c r="D21" s="74">
        <v>35757.15</v>
      </c>
      <c r="E21" s="140">
        <f t="shared" si="1"/>
        <v>0.037619940873278294</v>
      </c>
      <c r="F21" s="74">
        <v>42688.05627546831</v>
      </c>
      <c r="G21" s="140">
        <f t="shared" si="2"/>
        <v>0.040924891232733504</v>
      </c>
      <c r="H21" s="75">
        <v>70153.85</v>
      </c>
      <c r="I21" s="141">
        <f t="shared" si="3"/>
        <v>0.06878568214640339</v>
      </c>
      <c r="J21" s="75">
        <f t="shared" si="4"/>
        <v>27465.793724531693</v>
      </c>
      <c r="K21" s="140">
        <f t="shared" si="5"/>
        <v>0.027860790913669886</v>
      </c>
    </row>
    <row r="22" spans="1:11" ht="13.5" thickBot="1">
      <c r="A22" s="68" t="s">
        <v>99</v>
      </c>
      <c r="B22" s="77">
        <v>18336.5</v>
      </c>
      <c r="C22" s="153">
        <f t="shared" si="0"/>
        <v>0.021374078190787706</v>
      </c>
      <c r="D22" s="77">
        <v>13230.1</v>
      </c>
      <c r="E22" s="153">
        <f t="shared" si="1"/>
        <v>0.01391933025276229</v>
      </c>
      <c r="F22" s="77">
        <v>15794.467003880252</v>
      </c>
      <c r="G22" s="153">
        <f t="shared" si="2"/>
        <v>0.015142100639149008</v>
      </c>
      <c r="H22" s="78">
        <v>26658.45</v>
      </c>
      <c r="I22" s="154">
        <f t="shared" si="3"/>
        <v>0.02613854646916438</v>
      </c>
      <c r="J22" s="78">
        <f t="shared" si="4"/>
        <v>10863.982996119748</v>
      </c>
      <c r="K22" s="153">
        <f t="shared" si="5"/>
        <v>0.010996445830015371</v>
      </c>
    </row>
    <row r="23" spans="1:11" ht="13.5" thickBot="1">
      <c r="A23" s="60" t="s">
        <v>100</v>
      </c>
      <c r="B23" s="82">
        <v>31222.1</v>
      </c>
      <c r="C23" s="147">
        <f t="shared" si="0"/>
        <v>0.036394274080691125</v>
      </c>
      <c r="D23" s="82">
        <v>22527.05</v>
      </c>
      <c r="E23" s="147">
        <f t="shared" si="1"/>
        <v>0.023700610620516</v>
      </c>
      <c r="F23" s="82">
        <v>26893.589271588073</v>
      </c>
      <c r="G23" s="147">
        <f t="shared" si="2"/>
        <v>0.025782790593584508</v>
      </c>
      <c r="H23" s="83">
        <v>43495.4</v>
      </c>
      <c r="I23" s="148">
        <f t="shared" si="3"/>
        <v>0.04264713567723901</v>
      </c>
      <c r="J23" s="83">
        <f t="shared" si="4"/>
        <v>16601.81072841193</v>
      </c>
      <c r="K23" s="147">
        <f t="shared" si="5"/>
        <v>0.016864345083654503</v>
      </c>
    </row>
    <row r="24" spans="1:11" ht="13.5" thickBot="1">
      <c r="A24" s="60" t="s">
        <v>101</v>
      </c>
      <c r="B24" s="84">
        <v>1.6</v>
      </c>
      <c r="C24" s="147"/>
      <c r="D24" s="84">
        <v>1.15</v>
      </c>
      <c r="E24" s="147"/>
      <c r="F24" s="84">
        <v>1.3759721986195776</v>
      </c>
      <c r="G24" s="147"/>
      <c r="H24" s="85">
        <v>1.4755</v>
      </c>
      <c r="I24" s="148"/>
      <c r="J24" s="85">
        <f>H24-F24</f>
        <v>0.09952780138042239</v>
      </c>
      <c r="K24" s="147"/>
    </row>
    <row r="25" spans="1:11" ht="12.75">
      <c r="A25" s="86" t="s">
        <v>102</v>
      </c>
      <c r="B25" s="87">
        <v>1.56</v>
      </c>
      <c r="C25" s="155"/>
      <c r="D25" s="87">
        <v>1.14</v>
      </c>
      <c r="E25" s="155"/>
      <c r="F25" s="87">
        <v>1.3509572441084174</v>
      </c>
      <c r="G25" s="155"/>
      <c r="H25" s="88">
        <v>1.4495</v>
      </c>
      <c r="I25" s="156"/>
      <c r="J25" s="88">
        <f>H25-F25</f>
        <v>0.09854275589158257</v>
      </c>
      <c r="K25" s="155"/>
    </row>
    <row r="26" spans="1:11" ht="12.75">
      <c r="A26" s="1" t="s">
        <v>103</v>
      </c>
      <c r="B26" s="89">
        <v>19555.25</v>
      </c>
      <c r="C26" s="140"/>
      <c r="D26" s="89">
        <v>19530.55</v>
      </c>
      <c r="E26" s="90"/>
      <c r="F26" s="89">
        <v>19557.51268132477</v>
      </c>
      <c r="G26" s="90"/>
      <c r="H26" s="91">
        <v>19159.4</v>
      </c>
      <c r="I26" s="92"/>
      <c r="J26" s="75">
        <f>H26-F26</f>
        <v>-398.11268132476835</v>
      </c>
      <c r="K26" s="90"/>
    </row>
    <row r="27" spans="1:10" ht="12.75">
      <c r="A27" s="1" t="s">
        <v>104</v>
      </c>
      <c r="B27" s="89">
        <v>20055.1</v>
      </c>
      <c r="C27" s="157"/>
      <c r="D27" s="89">
        <v>19774.3</v>
      </c>
      <c r="E27" s="89"/>
      <c r="F27" s="89">
        <v>19929.55879487985</v>
      </c>
      <c r="H27" s="91">
        <v>19485.05</v>
      </c>
      <c r="I27" s="91"/>
      <c r="J27" s="75">
        <f>H27-F27</f>
        <v>-444.50879487985003</v>
      </c>
    </row>
    <row r="29" ht="12.75">
      <c r="A29" s="139" t="str">
        <f>"* Expected values are obtained by using the forecast function in Excel (using the row of data from "&amp;Dates!B3-2&amp;" and "&amp;Dates!B3-1&amp;" to obtain the expected value for "&amp;Dates!B3&amp;")."</f>
        <v>* Expected values are obtained by using the forecast function in Excel (using the row of data from 2010 and 2011 to obtain the expected value for 2012).</v>
      </c>
    </row>
    <row r="32" ht="13.5">
      <c r="A32" s="102" t="str">
        <f>"© The McGraw-Hill Companies, Inc., "&amp;Dates!B2</f>
        <v>© The McGraw-Hill Companies, Inc., 2012</v>
      </c>
    </row>
  </sheetData>
  <sheetProtection/>
  <mergeCells count="10">
    <mergeCell ref="A1:J1"/>
    <mergeCell ref="A2:J2"/>
    <mergeCell ref="A3:J3"/>
    <mergeCell ref="J7:K7"/>
    <mergeCell ref="H7:I7"/>
    <mergeCell ref="F7:G7"/>
    <mergeCell ref="B7:C7"/>
    <mergeCell ref="D7:E7"/>
    <mergeCell ref="B5:K5"/>
    <mergeCell ref="F6:K6"/>
  </mergeCells>
  <printOptions/>
  <pageMargins left="0.75" right="0.75" top="0.5" bottom="1" header="0.5" footer="0.5"/>
  <pageSetup fitToHeight="1" fitToWidth="1" horizontalDpi="300" verticalDpi="3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F. Messier</dc:creator>
  <cp:keywords/>
  <dc:description/>
  <cp:lastModifiedBy>Faiyaz Ahmed</cp:lastModifiedBy>
  <cp:lastPrinted>2007-09-10T20:15:24Z</cp:lastPrinted>
  <dcterms:created xsi:type="dcterms:W3CDTF">2001-03-05T16:13:35Z</dcterms:created>
  <dcterms:modified xsi:type="dcterms:W3CDTF">2012-03-27T06:18:57Z</dcterms:modified>
  <cp:category/>
  <cp:version/>
  <cp:contentType/>
  <cp:contentStatus/>
</cp:coreProperties>
</file>