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775" activeTab="0"/>
  </bookViews>
  <sheets>
    <sheet name="Sheet1" sheetId="1" r:id="rId1"/>
  </sheets>
  <definedNames>
    <definedName name="CRC_FORM">'Sheet1'!$B$1:$S$37</definedName>
    <definedName name="_xlnm.Print_Area" localSheetId="0">'Sheet1'!$B$1:$S$37</definedName>
  </definedNames>
  <calcPr fullCalcOnLoad="1"/>
</workbook>
</file>

<file path=xl/sharedStrings.xml><?xml version="1.0" encoding="utf-8"?>
<sst xmlns="http://schemas.openxmlformats.org/spreadsheetml/2006/main" count="304" uniqueCount="233">
  <si>
    <t>1 – Employee/ Candidate Information</t>
  </si>
  <si>
    <t>LAST NAME</t>
  </si>
  <si>
    <t>FIRST NAME</t>
  </si>
  <si>
    <t>- Please Select One -</t>
  </si>
  <si>
    <t>2 – Purpose of Request</t>
  </si>
  <si>
    <t>Position Title:</t>
  </si>
  <si>
    <t>Branch:</t>
  </si>
  <si>
    <t>Ministry:</t>
  </si>
  <si>
    <t>4 – Manager Contact Information</t>
  </si>
  <si>
    <t>Name of Manager:</t>
  </si>
  <si>
    <t xml:space="preserve">What is the purpose for submitting this CRC Request? </t>
  </si>
  <si>
    <t>Which CRC policy criteria apply to the position? (Drop-down 1)</t>
  </si>
  <si>
    <t>Which CRC policy criteria apply to the position?  (Drop-down 2)</t>
  </si>
  <si>
    <t>Which CRC policy criteria apply to the position? (Drop-down 3)</t>
  </si>
  <si>
    <t xml:space="preserve">Employment Type: </t>
  </si>
  <si>
    <t xml:space="preserve">Ministry: </t>
  </si>
  <si>
    <t>Last Name</t>
  </si>
  <si>
    <t>Yes</t>
  </si>
  <si>
    <t>Responsiblity for public money (p-card, budget)</t>
  </si>
  <si>
    <t>Advanced Education</t>
  </si>
  <si>
    <t>First Name</t>
  </si>
  <si>
    <t>Ability to modify IT Systems</t>
  </si>
  <si>
    <t>Permanent Full-Time (SGEU)</t>
  </si>
  <si>
    <t>Other</t>
  </si>
  <si>
    <t>Required by a third party (i.e. Fed' Gov't)</t>
  </si>
  <si>
    <t>Economy</t>
  </si>
  <si>
    <t>Education</t>
  </si>
  <si>
    <t>Permanent Full-Time (CUPE)</t>
  </si>
  <si>
    <t>Environment</t>
  </si>
  <si>
    <t>Permanent Part-Time (CUPE)</t>
  </si>
  <si>
    <t>Executive Council</t>
  </si>
  <si>
    <t>Term 3 months or greater (CUPE)</t>
  </si>
  <si>
    <t>Finance</t>
  </si>
  <si>
    <t>Term less than 3 months (CUPE)</t>
  </si>
  <si>
    <t>Government Relations</t>
  </si>
  <si>
    <t xml:space="preserve">Job and Grade: </t>
  </si>
  <si>
    <t>Justice</t>
  </si>
  <si>
    <t>Co-op Student</t>
  </si>
  <si>
    <t>Labour Relations and Workplace Safety</t>
  </si>
  <si>
    <t>Volunteer</t>
  </si>
  <si>
    <t>Parks, Culture and Sport</t>
  </si>
  <si>
    <t>Public Service Commission</t>
  </si>
  <si>
    <t>Saskatchewan Archives Board</t>
  </si>
  <si>
    <t>CRC Coordinator’s Office</t>
  </si>
  <si>
    <t>Reminders:</t>
  </si>
  <si>
    <t>Outcome:</t>
  </si>
  <si>
    <t>Decision:</t>
  </si>
  <si>
    <t>Source of CRC Status</t>
  </si>
  <si>
    <t>HRC Involved:</t>
  </si>
  <si>
    <t>Action Initiated by:</t>
  </si>
  <si>
    <t>Grandfathered</t>
  </si>
  <si>
    <t>Zero-In Initiated:</t>
  </si>
  <si>
    <t>CRC Level</t>
  </si>
  <si>
    <t>Did not proceed</t>
  </si>
  <si>
    <t>No</t>
  </si>
  <si>
    <t>Not relevant to position</t>
  </si>
  <si>
    <t>Criminal Record</t>
  </si>
  <si>
    <t>Employee/Candidate</t>
  </si>
  <si>
    <t>Vulnerable Sector</t>
  </si>
  <si>
    <t>Proceeded</t>
  </si>
  <si>
    <t>Relevant to Position</t>
  </si>
  <si>
    <t>Clear</t>
  </si>
  <si>
    <t>MIDAS</t>
  </si>
  <si>
    <t>Basic</t>
  </si>
  <si>
    <t>CRC COORDINATOR</t>
  </si>
  <si>
    <t>Decision</t>
  </si>
  <si>
    <t>Zero-In Initiated</t>
  </si>
  <si>
    <t>Relevance</t>
  </si>
  <si>
    <t>Outcome</t>
  </si>
  <si>
    <t>Action Initiated By</t>
  </si>
  <si>
    <t>Name of Human Resource Consultant:</t>
  </si>
  <si>
    <t>Employee reported new charges/convictions</t>
  </si>
  <si>
    <t>Return to work from an IDLOA (e.g. rehab)</t>
  </si>
  <si>
    <t>Responsiblity for admin. of the justice system</t>
  </si>
  <si>
    <t>Responsiblity for law enforcement or security</t>
  </si>
  <si>
    <t>Responsiblity for the care of vulnerable persons</t>
  </si>
  <si>
    <t>Term less than 9 months (SGEU)</t>
  </si>
  <si>
    <t>Term 9 months or greater (SGEU)</t>
  </si>
  <si>
    <t>Permanent Part-Time (SGEU)</t>
  </si>
  <si>
    <t>Saskatchewan Pension Plan</t>
  </si>
  <si>
    <t>Saskatchewan Municipal Board</t>
  </si>
  <si>
    <t>Central Services</t>
  </si>
  <si>
    <t>Apprenticeship and Trade Certification Commission</t>
  </si>
  <si>
    <t>Agriculture</t>
  </si>
  <si>
    <t xml:space="preserve">Phone Number: </t>
  </si>
  <si>
    <t>3 – Assignment Details</t>
  </si>
  <si>
    <t>Telephone: 306.787.0654</t>
  </si>
  <si>
    <t>Other employer initiated appointments</t>
  </si>
  <si>
    <t>- Please select one -</t>
  </si>
  <si>
    <t>Staffing action</t>
  </si>
  <si>
    <t>Health</t>
  </si>
  <si>
    <t>Highways and Infrastructure</t>
  </si>
  <si>
    <t>Relief (CUPE)</t>
  </si>
  <si>
    <t>Summer Student</t>
  </si>
  <si>
    <t xml:space="preserve">Does employee/candidate have access to internet/e-mail? </t>
  </si>
  <si>
    <t>Phone number:</t>
  </si>
  <si>
    <t xml:space="preserve">Phone number: </t>
  </si>
  <si>
    <t>H5</t>
  </si>
  <si>
    <t>N5</t>
  </si>
  <si>
    <t>E6</t>
  </si>
  <si>
    <t>B12</t>
  </si>
  <si>
    <t>M19</t>
  </si>
  <si>
    <t>Position number:</t>
  </si>
  <si>
    <t>F32</t>
  </si>
  <si>
    <t>Payment Responsibility:</t>
  </si>
  <si>
    <t>Coordinator Comments:</t>
  </si>
  <si>
    <t>Payment Responsibility</t>
  </si>
  <si>
    <t>Applicant Paid</t>
  </si>
  <si>
    <t>Employer Paid - BM</t>
  </si>
  <si>
    <t>Employer Paid - CR</t>
  </si>
  <si>
    <t>N/A</t>
  </si>
  <si>
    <t>General Comments:</t>
  </si>
  <si>
    <t>Employer</t>
  </si>
  <si>
    <t>My BackCheck</t>
  </si>
  <si>
    <t>Police Service</t>
  </si>
  <si>
    <t>Certified Record</t>
  </si>
  <si>
    <t>EIV</t>
  </si>
  <si>
    <t>ID Verification Type</t>
  </si>
  <si>
    <t>Phone Number</t>
  </si>
  <si>
    <t>e-mail address</t>
  </si>
  <si>
    <t>E-mail Address</t>
  </si>
  <si>
    <t>G8</t>
  </si>
  <si>
    <t>access to internet/email</t>
  </si>
  <si>
    <t>Purpose for submitting</t>
  </si>
  <si>
    <t>Brief Explanation</t>
  </si>
  <si>
    <t>CRC Policy Criteria that apply</t>
  </si>
  <si>
    <t>First</t>
  </si>
  <si>
    <t>Second</t>
  </si>
  <si>
    <t>Third</t>
  </si>
  <si>
    <t>Scroll_Area</t>
  </si>
  <si>
    <t>Responsibilities that Pose Risk</t>
  </si>
  <si>
    <t>Competition #</t>
  </si>
  <si>
    <t>Position #</t>
  </si>
  <si>
    <t>Employment Type</t>
  </si>
  <si>
    <t>Job And Grade</t>
  </si>
  <si>
    <t>Position Title</t>
  </si>
  <si>
    <t>Branch</t>
  </si>
  <si>
    <t>Ministry</t>
  </si>
  <si>
    <t>Name of Manager</t>
  </si>
  <si>
    <t>HRC</t>
  </si>
  <si>
    <t>Date Submitted</t>
  </si>
  <si>
    <t>Action Initiated by</t>
  </si>
  <si>
    <t>Zero-in Initiated</t>
  </si>
  <si>
    <t>HRC Involved</t>
  </si>
  <si>
    <t>Coordinator comments</t>
  </si>
  <si>
    <t>General Comments</t>
  </si>
  <si>
    <t>Name</t>
  </si>
  <si>
    <t>E-mail address (if applicable):</t>
  </si>
  <si>
    <t>Please provide:</t>
  </si>
  <si>
    <t>Start Date:</t>
  </si>
  <si>
    <t>End Date:</t>
  </si>
  <si>
    <t>Job and Grade:</t>
  </si>
  <si>
    <t>CRC Level:</t>
  </si>
  <si>
    <t>Source of CRC Status:</t>
  </si>
  <si>
    <t>D27</t>
  </si>
  <si>
    <t>R26</t>
  </si>
  <si>
    <t>P27</t>
  </si>
  <si>
    <t>C28</t>
  </si>
  <si>
    <t>O28</t>
  </si>
  <si>
    <t>Assignment/Placement Start Date</t>
  </si>
  <si>
    <t>Assignment/Placement End Date</t>
  </si>
  <si>
    <t>G30</t>
  </si>
  <si>
    <t>Q32</t>
  </si>
  <si>
    <t>Start Date</t>
  </si>
  <si>
    <t>End Date</t>
  </si>
  <si>
    <t xml:space="preserve">Name of candidate/employee: </t>
  </si>
  <si>
    <t xml:space="preserve">Does employee/candidate have access to internet/email? </t>
  </si>
  <si>
    <t xml:space="preserve">Competition Number (if applicable): </t>
  </si>
  <si>
    <t xml:space="preserve">Position Number: </t>
  </si>
  <si>
    <t>L7</t>
  </si>
  <si>
    <t>F29 (BC20)</t>
  </si>
  <si>
    <t>O30</t>
  </si>
  <si>
    <t>Send data and move form to "Completed Folder" (when all above is complete)</t>
  </si>
  <si>
    <t>Identification Verification Type:</t>
  </si>
  <si>
    <t>I34</t>
  </si>
  <si>
    <t>Permanent Reclassification</t>
  </si>
  <si>
    <t>Change in assignment, but not level</t>
  </si>
  <si>
    <t>TAHD/Temp Reclassification</t>
  </si>
  <si>
    <t>Permanent Out-of-Scope</t>
  </si>
  <si>
    <t>Non-perm Out-of-Scope</t>
  </si>
  <si>
    <t>Unpaid work experience</t>
  </si>
  <si>
    <t>Criminal Record Check Status Confirmation Form</t>
  </si>
  <si>
    <r>
      <t>Does employee/candidate have access to internet/email?</t>
    </r>
    <r>
      <rPr>
        <sz val="11"/>
        <color indexed="8"/>
        <rFont val="Times New Roman"/>
        <family val="1"/>
      </rPr>
      <t xml:space="preserve"> </t>
    </r>
  </si>
  <si>
    <t>Date Completed</t>
  </si>
  <si>
    <t>M13</t>
  </si>
  <si>
    <t>Money Order Received</t>
  </si>
  <si>
    <t>CRC PROGRAM ADMINISTRATOR/COORDINATOR</t>
  </si>
  <si>
    <t>FOR INTERNAL USE ONLY (CRC COORDINATOR'S OFFICE)</t>
  </si>
  <si>
    <t>BackCheck</t>
  </si>
  <si>
    <t>Exemption - 04GFF Fire Fighters (Term, PLS Only-ENV) - 18/01/11</t>
  </si>
  <si>
    <t>B19 (AR13)</t>
  </si>
  <si>
    <t>Tracking Number:</t>
  </si>
  <si>
    <t>22012014</t>
  </si>
  <si>
    <t>DL</t>
  </si>
  <si>
    <t>Tracking Number</t>
  </si>
  <si>
    <t>N/A - no risk as per policy criteria</t>
  </si>
  <si>
    <t>Risk Criteria (may require consultation with your Human Resource Consultant)</t>
  </si>
  <si>
    <t>Practicum Student/Intern</t>
  </si>
  <si>
    <t>Manager E-mail Address (or HRC if applicable):</t>
  </si>
  <si>
    <t>Manager (HRC if applicable) e-mail address missing/not valid</t>
  </si>
  <si>
    <t>K33</t>
  </si>
  <si>
    <t>HM/HRC Email Address</t>
  </si>
  <si>
    <t>Order-in-Council</t>
  </si>
  <si>
    <t>Permanent Labour Service (SGEU)</t>
  </si>
  <si>
    <t>Term Labour Service (SGEU)</t>
  </si>
  <si>
    <t>Is the candidate currently an employee of executive government?</t>
  </si>
  <si>
    <t>Is the candidate currently an employee?</t>
  </si>
  <si>
    <t>Current Employee?</t>
  </si>
  <si>
    <t>Exemption – 03GML Pasture Riders (Term ‘round-up’ hiring only-AG) - 05/11/10</t>
  </si>
  <si>
    <r>
      <rPr>
        <b/>
        <sz val="10"/>
        <rFont val="Times New Roman"/>
        <family val="1"/>
      </rPr>
      <t xml:space="preserve">Please provide further details </t>
    </r>
    <r>
      <rPr>
        <sz val="10"/>
        <rFont val="Times New Roman"/>
        <family val="1"/>
      </rPr>
      <t>(e.g. hiring a current employee from a permanent 08CRO to a term 10CRO; permanent reclass from a 05PSC to a 07PSC, etc.):</t>
    </r>
  </si>
  <si>
    <t>Which CRC policy criteria apply (if any)?</t>
  </si>
  <si>
    <t>None of the above</t>
  </si>
  <si>
    <t>Student Less Than Full-Time</t>
  </si>
  <si>
    <t>Please provide further details:</t>
  </si>
  <si>
    <t xml:space="preserve">Which CRC policy criteria apply (if any)? </t>
  </si>
  <si>
    <t>What specific responsibilities in this position pose risk?</t>
  </si>
  <si>
    <t>- Please select applicable criteria -</t>
  </si>
  <si>
    <t xml:space="preserve">Is this individual under the age of 18? </t>
  </si>
  <si>
    <t>Is this individual under the age of 18?</t>
  </si>
  <si>
    <t>LPI Only</t>
  </si>
  <si>
    <t>MIDAS-On File</t>
  </si>
  <si>
    <t>Social Services</t>
  </si>
  <si>
    <t>Other (Manager/Canada Post)</t>
  </si>
  <si>
    <t>Exempt</t>
  </si>
  <si>
    <t>No (ministry chose not to proceed)</t>
  </si>
  <si>
    <t>N/A (record confirmed)</t>
  </si>
  <si>
    <t>Conditional Offer - Basic</t>
  </si>
  <si>
    <t>Conditional Offer - VS</t>
  </si>
  <si>
    <t>Conditional Offer - Basic &amp; VS</t>
  </si>
  <si>
    <t>2nd Floor, 2350 Albert Street</t>
  </si>
  <si>
    <t>Regina SK  S4P 4A6</t>
  </si>
  <si>
    <t>Ver. 2.2 June 10, 2015</t>
  </si>
  <si>
    <t>Contract - Employment/Personal Service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</si>
</sst>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\-mmm\-yy;@"/>
    <numFmt numFmtId="166" formatCode="[$-409]dddd\,\ mmmm\ dd\,\ yyyy"/>
    <numFmt numFmtId="167" formatCode="[$-409]d\-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\ h:mm;@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20"/>
      <color indexed="8"/>
      <name val="Times New Roman"/>
      <family val="0"/>
    </font>
    <font>
      <b/>
      <sz val="24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/>
      <bottom style="thin">
        <color theme="0" tint="-0.24993999302387238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14" fontId="52" fillId="0" borderId="0" xfId="0" applyNumberFormat="1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left"/>
      <protection/>
    </xf>
    <xf numFmtId="49" fontId="5" fillId="0" borderId="14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shrinkToFit="1"/>
      <protection/>
    </xf>
    <xf numFmtId="49" fontId="5" fillId="0" borderId="10" xfId="0" applyNumberFormat="1" applyFont="1" applyBorder="1" applyAlignment="1" applyProtection="1">
      <alignment shrinkToFi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53" fillId="0" borderId="0" xfId="53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vertical="top" wrapText="1"/>
      <protection/>
    </xf>
    <xf numFmtId="0" fontId="5" fillId="0" borderId="0" xfId="0" applyNumberFormat="1" applyFont="1" applyBorder="1" applyAlignment="1" applyProtection="1">
      <alignment vertical="top"/>
      <protection/>
    </xf>
    <xf numFmtId="49" fontId="5" fillId="0" borderId="13" xfId="0" applyNumberFormat="1" applyFont="1" applyBorder="1" applyAlignment="1" applyProtection="1">
      <alignment vertical="top" wrapText="1"/>
      <protection/>
    </xf>
    <xf numFmtId="0" fontId="52" fillId="0" borderId="0" xfId="53" applyFont="1" applyBorder="1" applyAlignment="1" applyProtection="1">
      <alignment/>
      <protection/>
    </xf>
    <xf numFmtId="0" fontId="52" fillId="0" borderId="0" xfId="53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3" fillId="0" borderId="10" xfId="0" applyNumberFormat="1" applyFont="1" applyBorder="1" applyAlignment="1" applyProtection="1">
      <alignment vertical="top" wrapText="1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52" fillId="0" borderId="13" xfId="0" applyFont="1" applyBorder="1" applyAlignment="1" applyProtection="1">
      <alignment/>
      <protection/>
    </xf>
    <xf numFmtId="0" fontId="52" fillId="0" borderId="0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top"/>
      <protection locked="0"/>
    </xf>
    <xf numFmtId="0" fontId="52" fillId="0" borderId="16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vertical="top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49" fontId="52" fillId="0" borderId="18" xfId="0" applyNumberFormat="1" applyFont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 locked="0"/>
    </xf>
    <xf numFmtId="49" fontId="52" fillId="0" borderId="19" xfId="0" applyNumberFormat="1" applyFont="1" applyBorder="1" applyAlignment="1" applyProtection="1">
      <alignment horizontal="left"/>
      <protection hidden="1" locked="0"/>
    </xf>
    <xf numFmtId="0" fontId="52" fillId="0" borderId="13" xfId="0" applyFont="1" applyBorder="1" applyAlignment="1" applyProtection="1">
      <alignment horizontal="left"/>
      <protection hidden="1" locked="0"/>
    </xf>
    <xf numFmtId="0" fontId="52" fillId="0" borderId="0" xfId="0" applyFont="1" applyBorder="1" applyAlignment="1" applyProtection="1">
      <alignment horizontal="left"/>
      <protection hidden="1" locked="0"/>
    </xf>
    <xf numFmtId="0" fontId="52" fillId="0" borderId="10" xfId="0" applyFont="1" applyBorder="1" applyAlignment="1" applyProtection="1">
      <alignment horizontal="left"/>
      <protection hidden="1" locked="0"/>
    </xf>
    <xf numFmtId="0" fontId="52" fillId="0" borderId="20" xfId="0" applyFont="1" applyBorder="1" applyAlignment="1" applyProtection="1">
      <alignment horizontal="left"/>
      <protection hidden="1" locked="0"/>
    </xf>
    <xf numFmtId="0" fontId="52" fillId="0" borderId="18" xfId="0" applyFont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 horizontal="center"/>
      <protection hidden="1" locked="0"/>
    </xf>
    <xf numFmtId="0" fontId="52" fillId="0" borderId="0" xfId="0" applyFont="1" applyBorder="1" applyAlignment="1" applyProtection="1">
      <alignment/>
      <protection hidden="1" locked="0"/>
    </xf>
    <xf numFmtId="0" fontId="52" fillId="0" borderId="0" xfId="0" applyFont="1" applyBorder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center"/>
      <protection hidden="1" locked="0"/>
    </xf>
    <xf numFmtId="49" fontId="52" fillId="0" borderId="0" xfId="0" applyNumberFormat="1" applyFont="1" applyBorder="1" applyAlignment="1" applyProtection="1">
      <alignment horizontal="left"/>
      <protection hidden="1" locked="0"/>
    </xf>
    <xf numFmtId="1" fontId="52" fillId="0" borderId="0" xfId="0" applyNumberFormat="1" applyFont="1" applyBorder="1" applyAlignment="1" applyProtection="1">
      <alignment horizontal="left"/>
      <protection hidden="1" locked="0"/>
    </xf>
    <xf numFmtId="0" fontId="52" fillId="0" borderId="0" xfId="0" applyNumberFormat="1" applyFont="1" applyAlignment="1" applyProtection="1">
      <alignment/>
      <protection hidden="1" locked="0"/>
    </xf>
    <xf numFmtId="49" fontId="52" fillId="0" borderId="0" xfId="0" applyNumberFormat="1" applyFont="1" applyAlignment="1" applyProtection="1">
      <alignment/>
      <protection hidden="1" locked="0"/>
    </xf>
    <xf numFmtId="49" fontId="52" fillId="0" borderId="0" xfId="0" applyNumberFormat="1" applyFont="1" applyAlignment="1" applyProtection="1">
      <alignment horizontal="left"/>
      <protection hidden="1" locked="0"/>
    </xf>
    <xf numFmtId="0" fontId="52" fillId="0" borderId="0" xfId="0" applyFont="1" applyBorder="1" applyAlignment="1" applyProtection="1">
      <alignment/>
      <protection hidden="1" locked="0"/>
    </xf>
    <xf numFmtId="0" fontId="52" fillId="0" borderId="0" xfId="0" applyNumberFormat="1" applyFont="1" applyAlignment="1" applyProtection="1">
      <alignment horizontal="left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167" fontId="52" fillId="0" borderId="0" xfId="0" applyNumberFormat="1" applyFont="1" applyAlignment="1" applyProtection="1">
      <alignment horizontal="left"/>
      <protection hidden="1" locked="0"/>
    </xf>
    <xf numFmtId="164" fontId="52" fillId="0" borderId="0" xfId="0" applyNumberFormat="1" applyFont="1" applyAlignment="1" applyProtection="1">
      <alignment horizontal="left"/>
      <protection hidden="1" locked="0"/>
    </xf>
    <xf numFmtId="167" fontId="52" fillId="0" borderId="0" xfId="0" applyNumberFormat="1" applyFont="1" applyAlignment="1" applyProtection="1">
      <alignment/>
      <protection hidden="1" locked="0"/>
    </xf>
    <xf numFmtId="0" fontId="52" fillId="0" borderId="0" xfId="0" applyNumberFormat="1" applyFont="1" applyAlignment="1" applyProtection="1">
      <alignment horizontal="right"/>
      <protection hidden="1" locked="0"/>
    </xf>
    <xf numFmtId="0" fontId="54" fillId="0" borderId="0" xfId="0" applyFont="1" applyAlignment="1" applyProtection="1">
      <alignment horizontal="left" vertical="top" wrapText="1"/>
      <protection hidden="1" locked="0"/>
    </xf>
    <xf numFmtId="0" fontId="3" fillId="0" borderId="0" xfId="0" applyFont="1" applyAlignment="1" applyProtection="1">
      <alignment/>
      <protection hidden="1" locked="0"/>
    </xf>
    <xf numFmtId="1" fontId="52" fillId="0" borderId="0" xfId="0" applyNumberFormat="1" applyFont="1" applyAlignment="1" applyProtection="1">
      <alignment horizontal="left"/>
      <protection hidden="1" locked="0"/>
    </xf>
    <xf numFmtId="0" fontId="52" fillId="0" borderId="0" xfId="53" applyFont="1" applyBorder="1" applyAlignment="1" applyProtection="1">
      <alignment/>
      <protection hidden="1" locked="0"/>
    </xf>
    <xf numFmtId="0" fontId="52" fillId="0" borderId="0" xfId="53" applyFont="1" applyBorder="1" applyAlignment="1" applyProtection="1">
      <alignment horizontal="left"/>
      <protection hidden="1" locked="0"/>
    </xf>
    <xf numFmtId="0" fontId="52" fillId="0" borderId="0" xfId="53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 locked="0"/>
    </xf>
    <xf numFmtId="0" fontId="3" fillId="0" borderId="21" xfId="0" applyFont="1" applyBorder="1" applyAlignment="1" applyProtection="1">
      <alignment/>
      <protection/>
    </xf>
    <xf numFmtId="0" fontId="53" fillId="0" borderId="0" xfId="53" applyFont="1" applyBorder="1" applyAlignment="1" applyProtection="1">
      <alignment horizontal="left"/>
      <protection/>
    </xf>
    <xf numFmtId="0" fontId="53" fillId="0" borderId="0" xfId="53" applyFont="1" applyFill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left" vertical="top" wrapText="1" shrinkToFit="1"/>
      <protection locked="0"/>
    </xf>
    <xf numFmtId="0" fontId="53" fillId="0" borderId="0" xfId="0" applyFont="1" applyBorder="1" applyAlignment="1" applyProtection="1">
      <alignment vertical="top" wrapText="1"/>
      <protection/>
    </xf>
    <xf numFmtId="0" fontId="52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vertical="center"/>
      <protection/>
    </xf>
    <xf numFmtId="49" fontId="52" fillId="0" borderId="0" xfId="0" applyNumberFormat="1" applyFont="1" applyAlignment="1" applyProtection="1">
      <alignment/>
      <protection hidden="1" locked="0"/>
    </xf>
    <xf numFmtId="0" fontId="53" fillId="0" borderId="0" xfId="0" applyFont="1" applyAlignment="1" applyProtection="1">
      <alignment horizontal="left"/>
      <protection locked="0"/>
    </xf>
    <xf numFmtId="49" fontId="53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0" fontId="54" fillId="0" borderId="15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0" fontId="52" fillId="0" borderId="13" xfId="0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horizontal="left" vertical="top" wrapText="1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49" fontId="5" fillId="0" borderId="26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49" fontId="52" fillId="0" borderId="28" xfId="0" applyNumberFormat="1" applyFont="1" applyFill="1" applyBorder="1" applyAlignment="1" applyProtection="1">
      <alignment horizontal="left" vertical="top"/>
      <protection locked="0"/>
    </xf>
    <xf numFmtId="49" fontId="52" fillId="0" borderId="29" xfId="0" applyNumberFormat="1" applyFont="1" applyFill="1" applyBorder="1" applyAlignment="1" applyProtection="1">
      <alignment horizontal="left" vertical="top"/>
      <protection locked="0"/>
    </xf>
    <xf numFmtId="49" fontId="52" fillId="0" borderId="11" xfId="0" applyNumberFormat="1" applyFont="1" applyFill="1" applyBorder="1" applyAlignment="1" applyProtection="1">
      <alignment horizontal="left" vertical="top"/>
      <protection locked="0"/>
    </xf>
    <xf numFmtId="49" fontId="52" fillId="0" borderId="26" xfId="0" applyNumberFormat="1" applyFont="1" applyFill="1" applyBorder="1" applyAlignment="1" applyProtection="1">
      <alignment horizontal="left" vertical="top"/>
      <protection locked="0"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30" xfId="0" applyFont="1" applyFill="1" applyBorder="1" applyAlignment="1" applyProtection="1">
      <alignment horizontal="center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167" fontId="52" fillId="0" borderId="0" xfId="0" applyNumberFormat="1" applyFont="1" applyBorder="1" applyAlignment="1" applyProtection="1">
      <alignment horizontal="left"/>
      <protection/>
    </xf>
    <xf numFmtId="167" fontId="52" fillId="0" borderId="10" xfId="0" applyNumberFormat="1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10" xfId="0" applyFont="1" applyBorder="1" applyAlignment="1" applyProtection="1">
      <alignment horizontal="left" vertical="top"/>
      <protection locked="0"/>
    </xf>
    <xf numFmtId="0" fontId="52" fillId="0" borderId="16" xfId="0" applyFont="1" applyBorder="1" applyAlignment="1" applyProtection="1">
      <alignment horizontal="left" vertical="top"/>
      <protection locked="0"/>
    </xf>
    <xf numFmtId="0" fontId="52" fillId="0" borderId="11" xfId="0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left"/>
      <protection/>
    </xf>
    <xf numFmtId="165" fontId="3" fillId="0" borderId="25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 vertical="top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5" fillId="0" borderId="33" xfId="0" applyNumberFormat="1" applyFont="1" applyBorder="1" applyAlignment="1" applyProtection="1">
      <alignment horizontal="left" vertical="top" wrapText="1"/>
      <protection/>
    </xf>
    <xf numFmtId="0" fontId="5" fillId="0" borderId="34" xfId="0" applyNumberFormat="1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right" vertical="center"/>
      <protection/>
    </xf>
    <xf numFmtId="164" fontId="3" fillId="0" borderId="35" xfId="0" applyNumberFormat="1" applyFont="1" applyBorder="1" applyAlignment="1" applyProtection="1">
      <alignment horizontal="left"/>
      <protection locked="0"/>
    </xf>
    <xf numFmtId="164" fontId="3" fillId="0" borderId="24" xfId="0" applyNumberFormat="1" applyFont="1" applyBorder="1" applyAlignment="1" applyProtection="1">
      <alignment horizontal="left"/>
      <protection locked="0"/>
    </xf>
    <xf numFmtId="164" fontId="3" fillId="0" borderId="36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49" fontId="52" fillId="0" borderId="23" xfId="0" applyNumberFormat="1" applyFont="1" applyBorder="1" applyAlignment="1" applyProtection="1">
      <alignment horizontal="left"/>
      <protection locked="0"/>
    </xf>
    <xf numFmtId="49" fontId="52" fillId="0" borderId="24" xfId="0" applyNumberFormat="1" applyFont="1" applyBorder="1" applyAlignment="1" applyProtection="1">
      <alignment horizontal="left"/>
      <protection locked="0"/>
    </xf>
    <xf numFmtId="49" fontId="52" fillId="0" borderId="25" xfId="0" applyNumberFormat="1" applyFont="1" applyBorder="1" applyAlignment="1" applyProtection="1">
      <alignment horizontal="left"/>
      <protection locked="0"/>
    </xf>
    <xf numFmtId="0" fontId="54" fillId="0" borderId="14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52" fillId="0" borderId="10" xfId="0" applyFont="1" applyBorder="1" applyAlignment="1" applyProtection="1">
      <alignment horizontal="left"/>
      <protection/>
    </xf>
    <xf numFmtId="49" fontId="56" fillId="0" borderId="0" xfId="0" applyNumberFormat="1" applyFont="1" applyAlignment="1" applyProtection="1">
      <alignment horizontal="center" vertical="center"/>
      <protection/>
    </xf>
    <xf numFmtId="49" fontId="56" fillId="0" borderId="11" xfId="0" applyNumberFormat="1" applyFont="1" applyBorder="1" applyAlignment="1" applyProtection="1">
      <alignment horizontal="center" vertical="center"/>
      <protection/>
    </xf>
    <xf numFmtId="0" fontId="52" fillId="0" borderId="31" xfId="0" applyFont="1" applyBorder="1" applyAlignment="1" applyProtection="1">
      <alignment horizontal="left"/>
      <protection hidden="1" locked="0"/>
    </xf>
    <xf numFmtId="0" fontId="52" fillId="0" borderId="18" xfId="0" applyFont="1" applyBorder="1" applyAlignment="1" applyProtection="1">
      <alignment horizontal="left"/>
      <protection hidden="1" locked="0"/>
    </xf>
    <xf numFmtId="0" fontId="52" fillId="0" borderId="19" xfId="0" applyFont="1" applyBorder="1" applyAlignment="1" applyProtection="1">
      <alignment horizontal="left"/>
      <protection hidden="1" locked="0"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9" fontId="5" fillId="0" borderId="13" xfId="0" applyNumberFormat="1" applyFont="1" applyBorder="1" applyAlignment="1" applyProtection="1">
      <alignment horizontal="left"/>
      <protection/>
    </xf>
    <xf numFmtId="49" fontId="5" fillId="0" borderId="27" xfId="0" applyNumberFormat="1" applyFont="1" applyBorder="1" applyAlignment="1" applyProtection="1">
      <alignment horizontal="left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5" fillId="0" borderId="33" xfId="0" applyNumberFormat="1" applyFont="1" applyBorder="1" applyAlignment="1" applyProtection="1">
      <alignment horizontal="left" vertical="top"/>
      <protection/>
    </xf>
    <xf numFmtId="49" fontId="29" fillId="0" borderId="23" xfId="53" applyNumberFormat="1" applyFont="1" applyBorder="1" applyAlignment="1" applyProtection="1">
      <alignment horizontal="left"/>
      <protection locked="0"/>
    </xf>
    <xf numFmtId="0" fontId="54" fillId="0" borderId="19" xfId="0" applyFont="1" applyBorder="1" applyAlignment="1" applyProtection="1">
      <alignment horizontal="center"/>
      <protection/>
    </xf>
    <xf numFmtId="0" fontId="54" fillId="0" borderId="30" xfId="0" applyFont="1" applyBorder="1" applyAlignment="1" applyProtection="1">
      <alignment horizontal="center"/>
      <protection/>
    </xf>
    <xf numFmtId="0" fontId="54" fillId="0" borderId="3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center"/>
      <protection hidden="1" locked="0"/>
    </xf>
    <xf numFmtId="49" fontId="3" fillId="0" borderId="36" xfId="0" applyNumberFormat="1" applyFont="1" applyBorder="1" applyAlignment="1" applyProtection="1">
      <alignment horizontal="left"/>
      <protection locked="0"/>
    </xf>
    <xf numFmtId="164" fontId="3" fillId="0" borderId="39" xfId="0" applyNumberFormat="1" applyFont="1" applyBorder="1" applyAlignment="1" applyProtection="1">
      <alignment horizontal="left"/>
      <protection locked="0"/>
    </xf>
    <xf numFmtId="164" fontId="3" fillId="0" borderId="40" xfId="0" applyNumberFormat="1" applyFont="1" applyBorder="1" applyAlignment="1" applyProtection="1">
      <alignment horizontal="left"/>
      <protection locked="0"/>
    </xf>
    <xf numFmtId="164" fontId="3" fillId="0" borderId="41" xfId="0" applyNumberFormat="1" applyFont="1" applyBorder="1" applyAlignment="1" applyProtection="1">
      <alignment horizontal="left"/>
      <protection locked="0"/>
    </xf>
    <xf numFmtId="0" fontId="5" fillId="0" borderId="13" xfId="0" applyNumberFormat="1" applyFont="1" applyBorder="1" applyAlignment="1" applyProtection="1">
      <alignment horizontal="left" vertical="top" wrapText="1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top"/>
      <protection/>
    </xf>
    <xf numFmtId="49" fontId="5" fillId="34" borderId="19" xfId="0" applyNumberFormat="1" applyFont="1" applyFill="1" applyBorder="1" applyAlignment="1" applyProtection="1">
      <alignment vertical="center" wrapText="1"/>
      <protection/>
    </xf>
    <xf numFmtId="49" fontId="5" fillId="34" borderId="30" xfId="0" applyNumberFormat="1" applyFont="1" applyFill="1" applyBorder="1" applyAlignment="1" applyProtection="1">
      <alignment vertical="center" wrapText="1"/>
      <protection/>
    </xf>
    <xf numFmtId="49" fontId="5" fillId="34" borderId="31" xfId="0" applyNumberFormat="1" applyFont="1" applyFill="1" applyBorder="1" applyAlignment="1" applyProtection="1">
      <alignment vertical="center" wrapText="1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42" xfId="0" applyNumberFormat="1" applyFont="1" applyBorder="1" applyAlignment="1" applyProtection="1">
      <alignment horizontal="left" wrapText="1"/>
      <protection locked="0"/>
    </xf>
    <xf numFmtId="0" fontId="3" fillId="0" borderId="24" xfId="0" applyNumberFormat="1" applyFont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49" fontId="3" fillId="0" borderId="23" xfId="0" applyNumberFormat="1" applyFont="1" applyBorder="1" applyAlignment="1" applyProtection="1">
      <alignment/>
      <protection locked="0"/>
    </xf>
    <xf numFmtId="49" fontId="3" fillId="0" borderId="24" xfId="0" applyNumberFormat="1" applyFont="1" applyBorder="1" applyAlignment="1" applyProtection="1">
      <alignment/>
      <protection locked="0"/>
    </xf>
    <xf numFmtId="49" fontId="3" fillId="0" borderId="25" xfId="0" applyNumberFormat="1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49" fontId="3" fillId="0" borderId="35" xfId="0" applyNumberFormat="1" applyFont="1" applyBorder="1" applyAlignment="1" applyProtection="1">
      <alignment horizontal="left"/>
      <protection locked="0"/>
    </xf>
    <xf numFmtId="49" fontId="3" fillId="0" borderId="43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 shrinkToFit="1"/>
      <protection/>
    </xf>
    <xf numFmtId="49" fontId="5" fillId="0" borderId="17" xfId="0" applyNumberFormat="1" applyFont="1" applyBorder="1" applyAlignment="1" applyProtection="1">
      <alignment horizontal="center" shrinkToFit="1"/>
      <protection/>
    </xf>
    <xf numFmtId="49" fontId="3" fillId="0" borderId="4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35" xfId="0" applyNumberFormat="1" applyFont="1" applyBorder="1" applyAlignment="1" applyProtection="1">
      <alignment horizontal="left" vertical="top" wrapText="1"/>
      <protection/>
    </xf>
    <xf numFmtId="49" fontId="3" fillId="0" borderId="21" xfId="0" applyNumberFormat="1" applyFont="1" applyBorder="1" applyAlignment="1" applyProtection="1">
      <alignment horizontal="left" vertical="top" wrapText="1"/>
      <protection/>
    </xf>
    <xf numFmtId="49" fontId="3" fillId="0" borderId="43" xfId="0" applyNumberFormat="1" applyFont="1" applyBorder="1" applyAlignment="1" applyProtection="1">
      <alignment horizontal="left" vertical="top" wrapText="1"/>
      <protection/>
    </xf>
    <xf numFmtId="49" fontId="3" fillId="0" borderId="32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44" xfId="0" applyNumberFormat="1" applyFont="1" applyBorder="1" applyAlignment="1" applyProtection="1">
      <alignment horizontal="left" vertical="top" wrapText="1"/>
      <protection/>
    </xf>
    <xf numFmtId="49" fontId="3" fillId="0" borderId="33" xfId="0" applyNumberFormat="1" applyFont="1" applyBorder="1" applyAlignment="1" applyProtection="1">
      <alignment horizontal="left" vertical="top" wrapText="1"/>
      <protection/>
    </xf>
    <xf numFmtId="49" fontId="3" fillId="0" borderId="34" xfId="0" applyNumberFormat="1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42" xfId="0" applyNumberFormat="1" applyFont="1" applyBorder="1" applyAlignment="1" applyProtection="1">
      <alignment horizontal="left" wrapText="1"/>
      <protection/>
    </xf>
    <xf numFmtId="0" fontId="3" fillId="0" borderId="24" xfId="0" applyNumberFormat="1" applyFont="1" applyBorder="1" applyAlignment="1" applyProtection="1">
      <alignment horizontal="left" wrapText="1"/>
      <protection/>
    </xf>
    <xf numFmtId="0" fontId="3" fillId="0" borderId="25" xfId="0" applyNumberFormat="1" applyFont="1" applyBorder="1" applyAlignment="1" applyProtection="1">
      <alignment horizontal="left" wrapText="1"/>
      <protection/>
    </xf>
    <xf numFmtId="49" fontId="2" fillId="34" borderId="13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43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44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34</xdr:row>
      <xdr:rowOff>47625</xdr:rowOff>
    </xdr:from>
    <xdr:to>
      <xdr:col>17</xdr:col>
      <xdr:colOff>523875</xdr:colOff>
      <xdr:row>36</xdr:row>
      <xdr:rowOff>57150</xdr:rowOff>
    </xdr:to>
    <xdr:sp macro="[0]!Macro1">
      <xdr:nvSpPr>
        <xdr:cNvPr id="1" name="TextBox 1"/>
        <xdr:cNvSpPr txBox="1">
          <a:spLocks noChangeArrowheads="1"/>
        </xdr:cNvSpPr>
      </xdr:nvSpPr>
      <xdr:spPr>
        <a:xfrm>
          <a:off x="3009900" y="6334125"/>
          <a:ext cx="3324225" cy="3905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CLICK HERE TO SUBMIT</a:t>
          </a:r>
        </a:p>
      </xdr:txBody>
    </xdr:sp>
    <xdr:clientData fLocksWithSheet="0" fPrintsWithSheet="0"/>
  </xdr:twoCellAnchor>
  <xdr:twoCellAnchor editAs="absolute">
    <xdr:from>
      <xdr:col>7</xdr:col>
      <xdr:colOff>47625</xdr:colOff>
      <xdr:row>90</xdr:row>
      <xdr:rowOff>66675</xdr:rowOff>
    </xdr:from>
    <xdr:to>
      <xdr:col>17</xdr:col>
      <xdr:colOff>685800</xdr:colOff>
      <xdr:row>92</xdr:row>
      <xdr:rowOff>133350</xdr:rowOff>
    </xdr:to>
    <xdr:sp macro="[0]!Send_Data">
      <xdr:nvSpPr>
        <xdr:cNvPr id="2" name="TextBox 2" hidden="1"/>
        <xdr:cNvSpPr txBox="1">
          <a:spLocks noChangeArrowheads="1"/>
        </xdr:cNvSpPr>
      </xdr:nvSpPr>
      <xdr:spPr>
        <a:xfrm>
          <a:off x="2600325" y="12068175"/>
          <a:ext cx="3895725" cy="4476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Send Data to CRC Data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File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Z63"/>
  <sheetViews>
    <sheetView showGridLines="0" showRowColHeaders="0" tabSelected="1" zoomScalePageLayoutView="0" workbookViewId="0" topLeftCell="A1">
      <selection activeCell="H5" sqref="H5:M5"/>
    </sheetView>
  </sheetViews>
  <sheetFormatPr defaultColWidth="9.140625" defaultRowHeight="15"/>
  <cols>
    <col min="1" max="1" width="3.8515625" style="3" customWidth="1"/>
    <col min="2" max="2" width="9.421875" style="3" customWidth="1"/>
    <col min="3" max="3" width="7.57421875" style="3" customWidth="1"/>
    <col min="4" max="4" width="2.8515625" style="3" customWidth="1"/>
    <col min="5" max="5" width="3.28125" style="3" customWidth="1"/>
    <col min="6" max="6" width="10.57421875" style="3" customWidth="1"/>
    <col min="7" max="7" width="0.71875" style="3" customWidth="1"/>
    <col min="8" max="8" width="3.7109375" style="3" customWidth="1"/>
    <col min="9" max="9" width="2.57421875" style="3" customWidth="1"/>
    <col min="10" max="10" width="8.00390625" style="3" customWidth="1"/>
    <col min="11" max="11" width="10.7109375" style="3" customWidth="1"/>
    <col min="12" max="12" width="5.00390625" style="3" customWidth="1"/>
    <col min="13" max="13" width="5.7109375" style="3" customWidth="1"/>
    <col min="14" max="14" width="5.140625" style="3" customWidth="1"/>
    <col min="15" max="15" width="5.28125" style="3" customWidth="1"/>
    <col min="16" max="16" width="0.9921875" style="3" customWidth="1"/>
    <col min="17" max="17" width="1.7109375" style="3" customWidth="1"/>
    <col min="18" max="18" width="19.7109375" style="3" customWidth="1"/>
    <col min="19" max="19" width="22.57421875" style="3" customWidth="1"/>
    <col min="20" max="20" width="60.140625" style="3" customWidth="1"/>
    <col min="21" max="33" width="9.140625" style="3" customWidth="1"/>
    <col min="34" max="34" width="9.140625" style="3" hidden="1" customWidth="1"/>
    <col min="35" max="35" width="33.421875" style="3" hidden="1" customWidth="1"/>
    <col min="36" max="36" width="35.28125" style="56" hidden="1" customWidth="1"/>
    <col min="37" max="37" width="11.00390625" style="56" hidden="1" customWidth="1"/>
    <col min="38" max="38" width="49.140625" style="56" hidden="1" customWidth="1"/>
    <col min="39" max="39" width="89.140625" style="71" hidden="1" customWidth="1"/>
    <col min="40" max="40" width="9.140625" style="56" hidden="1" customWidth="1"/>
    <col min="41" max="41" width="5.140625" style="56" hidden="1" customWidth="1"/>
    <col min="42" max="42" width="9.140625" style="56" hidden="1" customWidth="1"/>
    <col min="43" max="43" width="71.7109375" style="56" hidden="1" customWidth="1"/>
    <col min="44" max="45" width="9.140625" style="56" hidden="1" customWidth="1"/>
    <col min="46" max="46" width="47.140625" style="56" hidden="1" customWidth="1"/>
    <col min="47" max="47" width="8.00390625" style="56" hidden="1" customWidth="1"/>
    <col min="48" max="48" width="9.140625" style="56" hidden="1" customWidth="1"/>
    <col min="49" max="49" width="47.140625" style="56" hidden="1" customWidth="1"/>
    <col min="50" max="50" width="7.57421875" style="56" hidden="1" customWidth="1"/>
    <col min="51" max="51" width="9.140625" style="56" hidden="1" customWidth="1"/>
    <col min="52" max="52" width="34.7109375" style="72" hidden="1" customWidth="1"/>
    <col min="53" max="53" width="9.140625" style="56" hidden="1" customWidth="1"/>
    <col min="54" max="54" width="36.140625" style="56" hidden="1" customWidth="1"/>
    <col min="55" max="55" width="9.140625" style="66" hidden="1" customWidth="1"/>
    <col min="56" max="56" width="9.140625" style="56" hidden="1" customWidth="1"/>
    <col min="57" max="57" width="46.421875" style="56" hidden="1" customWidth="1"/>
    <col min="58" max="58" width="15.8515625" style="66" hidden="1" customWidth="1"/>
    <col min="59" max="59" width="49.140625" style="56" hidden="1" customWidth="1"/>
    <col min="60" max="60" width="11.140625" style="69" hidden="1" customWidth="1"/>
    <col min="61" max="63" width="9.140625" style="56" hidden="1" customWidth="1"/>
    <col min="64" max="64" width="16.421875" style="56" hidden="1" customWidth="1"/>
    <col min="65" max="78" width="9.140625" style="56" hidden="1" customWidth="1"/>
    <col min="79" max="79" width="29.140625" style="56" hidden="1" customWidth="1"/>
    <col min="80" max="81" width="19.28125" style="56" hidden="1" customWidth="1"/>
    <col min="82" max="82" width="20.00390625" style="56" hidden="1" customWidth="1"/>
    <col min="83" max="83" width="19.28125" style="56" hidden="1" customWidth="1"/>
    <col min="84" max="84" width="20.7109375" style="56" hidden="1" customWidth="1"/>
    <col min="85" max="86" width="19.28125" style="56" hidden="1" customWidth="1"/>
    <col min="87" max="87" width="30.8515625" style="56" hidden="1" customWidth="1"/>
    <col min="88" max="88" width="31.28125" style="56" hidden="1" customWidth="1"/>
    <col min="89" max="89" width="20.7109375" style="56" hidden="1" customWidth="1"/>
    <col min="90" max="90" width="8.7109375" style="56" hidden="1" customWidth="1"/>
    <col min="91" max="91" width="6.140625" style="56" hidden="1" customWidth="1"/>
    <col min="92" max="92" width="13.8515625" style="56" hidden="1" customWidth="1"/>
    <col min="93" max="93" width="21.00390625" style="56" hidden="1" customWidth="1"/>
    <col min="94" max="95" width="13.28125" style="56" hidden="1" customWidth="1"/>
    <col min="96" max="96" width="20.140625" style="56" hidden="1" customWidth="1"/>
    <col min="97" max="97" width="15.7109375" style="56" hidden="1" customWidth="1"/>
    <col min="98" max="98" width="30.57421875" style="56" hidden="1" customWidth="1"/>
    <col min="99" max="99" width="7.140625" style="56" hidden="1" customWidth="1"/>
    <col min="100" max="100" width="5.421875" style="56" hidden="1" customWidth="1"/>
    <col min="101" max="101" width="35.8515625" style="56" hidden="1" customWidth="1"/>
    <col min="102" max="102" width="12.7109375" style="56" hidden="1" customWidth="1"/>
    <col min="103" max="103" width="9.28125" style="56" hidden="1" customWidth="1"/>
    <col min="104" max="104" width="11.8515625" style="56" hidden="1" customWidth="1"/>
    <col min="105" max="105" width="13.8515625" style="56" hidden="1" customWidth="1"/>
    <col min="106" max="106" width="7.140625" style="56" hidden="1" customWidth="1"/>
    <col min="107" max="107" width="19.28125" style="56" hidden="1" customWidth="1"/>
    <col min="108" max="108" width="22.00390625" style="56" hidden="1" customWidth="1"/>
    <col min="109" max="109" width="9.7109375" style="56" hidden="1" customWidth="1"/>
    <col min="110" max="110" width="9.00390625" style="56" hidden="1" customWidth="1"/>
    <col min="111" max="111" width="16.7109375" style="56" hidden="1" customWidth="1"/>
    <col min="112" max="112" width="13.8515625" style="56" hidden="1" customWidth="1"/>
    <col min="113" max="113" width="13.421875" style="56" hidden="1" customWidth="1"/>
    <col min="114" max="114" width="5.421875" style="56" hidden="1" customWidth="1"/>
    <col min="115" max="115" width="14.140625" style="56" hidden="1" customWidth="1"/>
    <col min="116" max="118" width="19.28125" style="56" hidden="1" customWidth="1"/>
    <col min="119" max="119" width="20.00390625" style="56" hidden="1" customWidth="1"/>
    <col min="120" max="120" width="19.28125" style="56" hidden="1" customWidth="1"/>
    <col min="121" max="121" width="9.8515625" style="56" hidden="1" customWidth="1"/>
    <col min="122" max="122" width="19.28125" style="56" hidden="1" customWidth="1"/>
    <col min="123" max="123" width="16.140625" style="56" hidden="1" customWidth="1"/>
    <col min="124" max="124" width="19.28125" style="56" hidden="1" customWidth="1"/>
    <col min="125" max="125" width="31.57421875" style="56" hidden="1" customWidth="1"/>
    <col min="126" max="126" width="28.140625" style="56" hidden="1" customWidth="1"/>
    <col min="127" max="127" width="14.8515625" style="56" hidden="1" customWidth="1"/>
    <col min="128" max="128" width="16.00390625" style="56" hidden="1" customWidth="1"/>
    <col min="129" max="129" width="20.7109375" style="56" hidden="1" customWidth="1"/>
    <col min="130" max="130" width="21.140625" style="56" hidden="1" customWidth="1"/>
    <col min="131" max="131" width="19.421875" style="3" customWidth="1"/>
    <col min="132" max="132" width="11.28125" style="3" customWidth="1"/>
    <col min="133" max="133" width="19.421875" style="3" customWidth="1"/>
    <col min="134" max="134" width="19.28125" style="3" customWidth="1"/>
    <col min="135" max="135" width="15.8515625" style="3" bestFit="1" customWidth="1"/>
    <col min="136" max="16384" width="9.140625" style="3" customWidth="1"/>
  </cols>
  <sheetData>
    <row r="1" spans="1:89" ht="15">
      <c r="A1" s="1"/>
      <c r="B1" s="158" t="s">
        <v>181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"/>
      <c r="AI1" s="55" t="s">
        <v>217</v>
      </c>
      <c r="AJ1" s="55" t="s">
        <v>206</v>
      </c>
      <c r="AK1" s="56" t="s">
        <v>129</v>
      </c>
      <c r="AL1" s="55" t="s">
        <v>182</v>
      </c>
      <c r="AM1" s="57" t="s">
        <v>10</v>
      </c>
      <c r="AN1" s="58"/>
      <c r="AO1" s="59"/>
      <c r="AP1" s="60"/>
      <c r="AQ1" s="160" t="s">
        <v>11</v>
      </c>
      <c r="AR1" s="161"/>
      <c r="AS1" s="61"/>
      <c r="AT1" s="161" t="s">
        <v>12</v>
      </c>
      <c r="AU1" s="161"/>
      <c r="AV1" s="61"/>
      <c r="AW1" s="162" t="s">
        <v>13</v>
      </c>
      <c r="AX1" s="160"/>
      <c r="AY1" s="59"/>
      <c r="AZ1" s="59"/>
      <c r="BA1" s="60"/>
      <c r="BB1" s="62" t="s">
        <v>14</v>
      </c>
      <c r="BC1" s="63"/>
      <c r="BD1" s="64"/>
      <c r="BE1" s="62" t="s">
        <v>15</v>
      </c>
      <c r="BF1" s="63"/>
      <c r="BH1" s="65"/>
      <c r="BL1" s="56" t="s">
        <v>191</v>
      </c>
      <c r="CA1" s="66" t="s">
        <v>52</v>
      </c>
      <c r="CB1" s="66" t="s">
        <v>69</v>
      </c>
      <c r="CC1" s="66" t="s">
        <v>117</v>
      </c>
      <c r="CD1" s="66" t="s">
        <v>47</v>
      </c>
      <c r="CE1" s="66" t="s">
        <v>68</v>
      </c>
      <c r="CF1" s="66" t="s">
        <v>67</v>
      </c>
      <c r="CG1" s="93" t="s">
        <v>106</v>
      </c>
      <c r="CH1" s="93"/>
      <c r="CI1" s="66" t="s">
        <v>66</v>
      </c>
      <c r="CJ1" s="66" t="s">
        <v>65</v>
      </c>
      <c r="CK1" s="74"/>
    </row>
    <row r="2" spans="2:90" ht="1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"/>
      <c r="AI2" s="67" t="s">
        <v>88</v>
      </c>
      <c r="AJ2" s="67" t="s">
        <v>88</v>
      </c>
      <c r="AK2" s="56" t="str">
        <f>"CRC_FORM"</f>
        <v>CRC_FORM</v>
      </c>
      <c r="AL2" s="67" t="s">
        <v>88</v>
      </c>
      <c r="AM2" s="67" t="s">
        <v>88</v>
      </c>
      <c r="AN2" s="68"/>
      <c r="AO2" s="59"/>
      <c r="AP2" s="59"/>
      <c r="AQ2" s="59" t="str">
        <f>"- Please select applicable criteria -"</f>
        <v>- Please select applicable criteria -</v>
      </c>
      <c r="AR2" s="63">
        <f>IF(B19=AQ2,1,0)</f>
        <v>1</v>
      </c>
      <c r="AS2" s="59"/>
      <c r="AT2" s="59" t="str">
        <f>"- Please select second criteria (if applicable) -"</f>
        <v>- Please select second criteria (if applicable) -</v>
      </c>
      <c r="AU2" s="63">
        <f>IF(OR(ISBLANK(B20),B20=AT2),1,0)</f>
        <v>1</v>
      </c>
      <c r="AV2" s="63"/>
      <c r="AW2" s="59" t="str">
        <f>"- Please select third criteria (if applicable) -"</f>
        <v>- Please select third criteria (if applicable) -</v>
      </c>
      <c r="AX2" s="63">
        <f>IF(OR(ISBLANK(B21),B21=AW2),1,0)</f>
        <v>1</v>
      </c>
      <c r="AY2" s="63"/>
      <c r="AZ2" s="59"/>
      <c r="BA2" s="59"/>
      <c r="BB2" s="59" t="str">
        <f>"- Please Select One -"</f>
        <v>- Please Select One -</v>
      </c>
      <c r="BC2" s="63">
        <f>IF(F29=BB2,1,0)</f>
        <v>1</v>
      </c>
      <c r="BD2" s="59"/>
      <c r="BE2" s="59" t="str">
        <f>"- Please Select One -"</f>
        <v>- Please Select One -</v>
      </c>
      <c r="BF2" s="63" t="s">
        <v>97</v>
      </c>
      <c r="BG2" s="56" t="s">
        <v>20</v>
      </c>
      <c r="BH2" s="69">
        <f>IF(ISBLANK(H5),1,0)</f>
        <v>1</v>
      </c>
      <c r="BL2" s="70" t="s">
        <v>192</v>
      </c>
      <c r="CA2" s="70" t="s">
        <v>3</v>
      </c>
      <c r="CB2" s="70" t="s">
        <v>3</v>
      </c>
      <c r="CC2" s="70" t="s">
        <v>3</v>
      </c>
      <c r="CD2" s="70" t="s">
        <v>3</v>
      </c>
      <c r="CE2" s="70" t="s">
        <v>3</v>
      </c>
      <c r="CF2" s="70" t="s">
        <v>3</v>
      </c>
      <c r="CG2" s="70" t="s">
        <v>3</v>
      </c>
      <c r="CH2" s="70"/>
      <c r="CI2" s="70" t="s">
        <v>3</v>
      </c>
      <c r="CJ2" s="70" t="s">
        <v>3</v>
      </c>
      <c r="CK2" s="74" t="s">
        <v>52</v>
      </c>
      <c r="CL2" s="56">
        <f>IF(OR(ISBLANK(G41),G41=CA2),1,0)</f>
        <v>1</v>
      </c>
    </row>
    <row r="3" spans="2:100" ht="15">
      <c r="B3" s="183" t="s">
        <v>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2"/>
      <c r="AI3" s="56" t="s">
        <v>17</v>
      </c>
      <c r="AJ3" s="56" t="s">
        <v>17</v>
      </c>
      <c r="AL3" s="56" t="s">
        <v>17</v>
      </c>
      <c r="AM3" s="71" t="s">
        <v>89</v>
      </c>
      <c r="AN3" s="68"/>
      <c r="AQ3" s="56" t="s">
        <v>18</v>
      </c>
      <c r="AR3" s="63">
        <f>IF(B19=AQ3,2,0)</f>
        <v>0</v>
      </c>
      <c r="AT3" s="56" t="s">
        <v>18</v>
      </c>
      <c r="AU3" s="66">
        <f>IF(B20=AT3,2,0)</f>
        <v>0</v>
      </c>
      <c r="AW3" s="56" t="s">
        <v>18</v>
      </c>
      <c r="AX3" s="66">
        <f>IF(B21=AW3,2,0)</f>
        <v>0</v>
      </c>
      <c r="BB3" s="56" t="s">
        <v>178</v>
      </c>
      <c r="BC3" s="63">
        <f>IF(F29=BB3,2,0)</f>
        <v>0</v>
      </c>
      <c r="BE3" s="56" t="s">
        <v>19</v>
      </c>
      <c r="BF3" s="66" t="s">
        <v>98</v>
      </c>
      <c r="BG3" s="56" t="s">
        <v>16</v>
      </c>
      <c r="BH3" s="69">
        <f>IF(ISBLANK(N5),1,0)</f>
        <v>1</v>
      </c>
      <c r="BL3" s="56">
        <v>94933</v>
      </c>
      <c r="CA3" s="56" t="s">
        <v>63</v>
      </c>
      <c r="CB3" s="56" t="s">
        <v>112</v>
      </c>
      <c r="CC3" s="56" t="s">
        <v>116</v>
      </c>
      <c r="CD3" s="56" t="s">
        <v>62</v>
      </c>
      <c r="CE3" s="56" t="s">
        <v>61</v>
      </c>
      <c r="CF3" s="56" t="s">
        <v>60</v>
      </c>
      <c r="CG3" s="70" t="s">
        <v>107</v>
      </c>
      <c r="CH3" s="70"/>
      <c r="CI3" s="56" t="s">
        <v>17</v>
      </c>
      <c r="CJ3" s="56" t="s">
        <v>59</v>
      </c>
      <c r="CK3" s="74" t="s">
        <v>69</v>
      </c>
      <c r="CL3" s="56">
        <f>IF(OR(ISBLANK(G43),G43=CB2),1,0)</f>
        <v>1</v>
      </c>
      <c r="CT3" s="174" t="s">
        <v>125</v>
      </c>
      <c r="CU3" s="174"/>
      <c r="CV3" s="174"/>
    </row>
    <row r="4" spans="2:130" ht="15">
      <c r="B4" s="16"/>
      <c r="C4" s="17"/>
      <c r="D4" s="17"/>
      <c r="E4" s="17"/>
      <c r="F4" s="17"/>
      <c r="G4" s="4"/>
      <c r="H4" s="180" t="s">
        <v>2</v>
      </c>
      <c r="I4" s="180"/>
      <c r="J4" s="180"/>
      <c r="K4" s="180"/>
      <c r="L4" s="180"/>
      <c r="M4" s="180"/>
      <c r="N4" s="203" t="s">
        <v>1</v>
      </c>
      <c r="O4" s="203"/>
      <c r="P4" s="203"/>
      <c r="Q4" s="203"/>
      <c r="R4" s="203"/>
      <c r="S4" s="204"/>
      <c r="T4" s="2"/>
      <c r="AI4" s="56" t="s">
        <v>54</v>
      </c>
      <c r="AJ4" s="56" t="s">
        <v>54</v>
      </c>
      <c r="AL4" s="56" t="s">
        <v>54</v>
      </c>
      <c r="AM4" s="71" t="s">
        <v>175</v>
      </c>
      <c r="AN4" s="68"/>
      <c r="AQ4" s="56" t="s">
        <v>21</v>
      </c>
      <c r="AR4" s="63">
        <f>IF(B19=AQ4,3,0)</f>
        <v>0</v>
      </c>
      <c r="AT4" s="56" t="s">
        <v>21</v>
      </c>
      <c r="AU4" s="66">
        <f>IF(B20=AT4,3,0)</f>
        <v>0</v>
      </c>
      <c r="AW4" s="56" t="s">
        <v>21</v>
      </c>
      <c r="AX4" s="66">
        <f>IF(B21=AW4,3,0)</f>
        <v>0</v>
      </c>
      <c r="BB4" s="56" t="s">
        <v>179</v>
      </c>
      <c r="BC4" s="63">
        <f>IF(F29=BB4,3,0)</f>
        <v>0</v>
      </c>
      <c r="BE4" s="56" t="s">
        <v>83</v>
      </c>
      <c r="BF4" s="66" t="s">
        <v>99</v>
      </c>
      <c r="BG4" s="56" t="s">
        <v>96</v>
      </c>
      <c r="BH4" s="69">
        <f>IF(ISBLANK(E6),1,0)</f>
        <v>1</v>
      </c>
      <c r="BL4" s="56" t="s">
        <v>193</v>
      </c>
      <c r="CA4" s="56" t="s">
        <v>58</v>
      </c>
      <c r="CB4" s="56" t="s">
        <v>57</v>
      </c>
      <c r="CC4" s="56" t="s">
        <v>222</v>
      </c>
      <c r="CD4" s="56" t="s">
        <v>220</v>
      </c>
      <c r="CE4" s="56" t="s">
        <v>56</v>
      </c>
      <c r="CF4" s="56" t="s">
        <v>55</v>
      </c>
      <c r="CG4" s="70" t="s">
        <v>108</v>
      </c>
      <c r="CH4" s="70"/>
      <c r="CI4" s="56" t="s">
        <v>224</v>
      </c>
      <c r="CJ4" s="56" t="s">
        <v>53</v>
      </c>
      <c r="CK4" s="74" t="s">
        <v>117</v>
      </c>
      <c r="CL4" s="56">
        <f>IF(OR(ISBLANK(G46),G46=CC2),1,0)</f>
        <v>1</v>
      </c>
      <c r="CM4" s="56" t="s">
        <v>146</v>
      </c>
      <c r="CN4" s="56" t="s">
        <v>118</v>
      </c>
      <c r="CO4" s="56" t="s">
        <v>122</v>
      </c>
      <c r="CP4" s="56" t="s">
        <v>119</v>
      </c>
      <c r="CQ4" s="56" t="s">
        <v>207</v>
      </c>
      <c r="CR4" s="56" t="s">
        <v>123</v>
      </c>
      <c r="CS4" s="56" t="s">
        <v>124</v>
      </c>
      <c r="CT4" s="91" t="s">
        <v>126</v>
      </c>
      <c r="CU4" s="91" t="s">
        <v>127</v>
      </c>
      <c r="CV4" s="91" t="s">
        <v>128</v>
      </c>
      <c r="CW4" s="91" t="s">
        <v>130</v>
      </c>
      <c r="CX4" s="66" t="s">
        <v>131</v>
      </c>
      <c r="CY4" s="66" t="s">
        <v>132</v>
      </c>
      <c r="CZ4" s="66" t="s">
        <v>135</v>
      </c>
      <c r="DA4" s="66" t="s">
        <v>134</v>
      </c>
      <c r="DB4" s="66" t="s">
        <v>136</v>
      </c>
      <c r="DC4" s="66" t="s">
        <v>137</v>
      </c>
      <c r="DD4" s="66" t="s">
        <v>133</v>
      </c>
      <c r="DE4" s="66" t="s">
        <v>163</v>
      </c>
      <c r="DF4" s="66" t="s">
        <v>164</v>
      </c>
      <c r="DG4" s="66" t="s">
        <v>138</v>
      </c>
      <c r="DH4" s="66" t="s">
        <v>118</v>
      </c>
      <c r="DI4" s="66" t="s">
        <v>201</v>
      </c>
      <c r="DJ4" s="66" t="s">
        <v>139</v>
      </c>
      <c r="DK4" s="66" t="s">
        <v>140</v>
      </c>
      <c r="DL4" s="66" t="s">
        <v>52</v>
      </c>
      <c r="DM4" s="66" t="s">
        <v>141</v>
      </c>
      <c r="DN4" s="66" t="s">
        <v>117</v>
      </c>
      <c r="DO4" s="66" t="s">
        <v>47</v>
      </c>
      <c r="DP4" s="66" t="s">
        <v>68</v>
      </c>
      <c r="DQ4" s="66" t="s">
        <v>67</v>
      </c>
      <c r="DR4" s="66" t="s">
        <v>142</v>
      </c>
      <c r="DS4" s="66" t="s">
        <v>143</v>
      </c>
      <c r="DT4" s="66" t="s">
        <v>65</v>
      </c>
      <c r="DU4" s="66" t="s">
        <v>144</v>
      </c>
      <c r="DV4" s="66" t="s">
        <v>145</v>
      </c>
      <c r="DW4" s="56" t="s">
        <v>183</v>
      </c>
      <c r="DX4" s="56" t="s">
        <v>194</v>
      </c>
      <c r="DY4" s="66" t="s">
        <v>106</v>
      </c>
      <c r="DZ4" s="66" t="s">
        <v>185</v>
      </c>
    </row>
    <row r="5" spans="2:130" ht="15">
      <c r="B5" s="165" t="s">
        <v>165</v>
      </c>
      <c r="C5" s="96"/>
      <c r="D5" s="96"/>
      <c r="E5" s="96"/>
      <c r="F5" s="96"/>
      <c r="G5" s="96"/>
      <c r="H5" s="201"/>
      <c r="I5" s="144"/>
      <c r="J5" s="144"/>
      <c r="K5" s="102"/>
      <c r="L5" s="102"/>
      <c r="M5" s="103"/>
      <c r="N5" s="101"/>
      <c r="O5" s="102"/>
      <c r="P5" s="102"/>
      <c r="Q5" s="102"/>
      <c r="R5" s="102"/>
      <c r="S5" s="175"/>
      <c r="T5" s="2"/>
      <c r="AM5" s="71" t="s">
        <v>177</v>
      </c>
      <c r="AN5" s="68"/>
      <c r="AQ5" s="56" t="s">
        <v>75</v>
      </c>
      <c r="AR5" s="63">
        <f>IF(B19=AQ5,4,0)</f>
        <v>0</v>
      </c>
      <c r="AT5" s="56" t="s">
        <v>75</v>
      </c>
      <c r="AU5" s="66">
        <f>IF(B20=AT5,4,0)</f>
        <v>0</v>
      </c>
      <c r="AW5" s="56" t="s">
        <v>75</v>
      </c>
      <c r="AX5" s="66">
        <f>IF(B21=AW5,4,0)</f>
        <v>0</v>
      </c>
      <c r="BB5" s="56" t="s">
        <v>22</v>
      </c>
      <c r="BC5" s="63">
        <f>IF(F29=BB5,4,0)</f>
        <v>0</v>
      </c>
      <c r="BE5" s="56" t="s">
        <v>82</v>
      </c>
      <c r="BF5" s="66" t="s">
        <v>169</v>
      </c>
      <c r="BG5" s="56" t="s">
        <v>94</v>
      </c>
      <c r="BH5" s="69">
        <f>IF(OR(L7=AL3,L7=AL4),0,1)</f>
        <v>1</v>
      </c>
      <c r="CA5" s="56" t="s">
        <v>195</v>
      </c>
      <c r="CC5" s="56" t="s">
        <v>110</v>
      </c>
      <c r="CD5" s="56" t="s">
        <v>113</v>
      </c>
      <c r="CE5" s="56" t="s">
        <v>50</v>
      </c>
      <c r="CG5" s="70" t="s">
        <v>109</v>
      </c>
      <c r="CH5" s="70"/>
      <c r="CI5" s="56" t="s">
        <v>225</v>
      </c>
      <c r="CJ5" s="56" t="s">
        <v>226</v>
      </c>
      <c r="CK5" s="74" t="s">
        <v>47</v>
      </c>
      <c r="CL5" s="56">
        <f>IF(OR(ISBLANK(G48),G48=CD2),1,0)</f>
        <v>1</v>
      </c>
      <c r="CM5" s="73"/>
      <c r="CN5" s="71">
        <f>E6</f>
        <v>0</v>
      </c>
      <c r="CO5" s="71" t="str">
        <f>L7</f>
        <v>- Please select one -</v>
      </c>
      <c r="CP5" s="74" t="str">
        <f>IF(ISBLANK(G8),"N/A",G8)</f>
        <v>N/A</v>
      </c>
      <c r="CQ5" s="71" t="str">
        <f>M9</f>
        <v>- Please select one -</v>
      </c>
      <c r="CR5" s="71" t="str">
        <f>B12</f>
        <v>- Please select one -</v>
      </c>
      <c r="CS5" s="74" t="str">
        <f>IF(ISBLANK(M13),"No explanation",M13)</f>
        <v>No explanation</v>
      </c>
      <c r="CT5" s="74" t="str">
        <f>B19</f>
        <v>- Please select applicable criteria -</v>
      </c>
      <c r="CU5" s="74" t="str">
        <f>IF(AU10=1,"N/A",B20)</f>
        <v>N/A</v>
      </c>
      <c r="CV5" s="74" t="str">
        <f>IF(AX10=1,"N/A",B21)</f>
        <v>N/A</v>
      </c>
      <c r="CW5" s="74" t="str">
        <f>IF(ISBLANK(M19),"No responsiblities that pose risk reported",M19)</f>
        <v>No responsiblities that pose risk reported</v>
      </c>
      <c r="CX5" s="74" t="str">
        <f>IF(ISBLANK(H26),"N/A",H26)</f>
        <v>N/A</v>
      </c>
      <c r="CY5" s="71">
        <f>R26</f>
        <v>0</v>
      </c>
      <c r="CZ5" s="73">
        <f>D27</f>
        <v>0</v>
      </c>
      <c r="DA5" s="71">
        <f>P27</f>
        <v>0</v>
      </c>
      <c r="DB5" s="71">
        <f>C28</f>
        <v>0</v>
      </c>
      <c r="DC5" s="71" t="str">
        <f>O28</f>
        <v>- Please Select One -</v>
      </c>
      <c r="DD5" s="71" t="str">
        <f>F29</f>
        <v>- Please Select One -</v>
      </c>
      <c r="DE5" s="75" t="str">
        <f>IF(ISBLANK(G30),"N/A",G30)</f>
        <v>N/A</v>
      </c>
      <c r="DF5" s="75" t="str">
        <f>IF(ISBLANK(O30),"N/A",O30)</f>
        <v>N/A</v>
      </c>
      <c r="DG5" s="71">
        <f>F32</f>
        <v>0</v>
      </c>
      <c r="DH5" s="76">
        <f>Q32</f>
        <v>0</v>
      </c>
      <c r="DI5" s="71">
        <f>K33</f>
        <v>0</v>
      </c>
      <c r="DJ5" s="71">
        <f>I34</f>
        <v>0</v>
      </c>
      <c r="DK5" s="75">
        <f>K37</f>
        <v>0</v>
      </c>
      <c r="DL5" s="74" t="str">
        <f>G41</f>
        <v>- Please Select One -</v>
      </c>
      <c r="DM5" s="74" t="str">
        <f>G43</f>
        <v>- Please Select One -</v>
      </c>
      <c r="DN5" s="74" t="str">
        <f>G46</f>
        <v>- Please Select One -</v>
      </c>
      <c r="DO5" s="74" t="str">
        <f>G48</f>
        <v>- Please Select One -</v>
      </c>
      <c r="DP5" s="74" t="str">
        <f>G50</f>
        <v>- Please Select One -</v>
      </c>
      <c r="DQ5" s="74" t="str">
        <f>IF(ISBLANK(G51),"N/A",G51)</f>
        <v>N/A</v>
      </c>
      <c r="DR5" s="74" t="str">
        <f>IF(OR(ISBLANK(P41),P41=CI2),"N/A",P41)</f>
        <v>N/A</v>
      </c>
      <c r="DS5" s="74" t="str">
        <f>IF(ISBLANK(P43),"No HRC involved",P43)</f>
        <v>No HRC involved</v>
      </c>
      <c r="DT5" s="74" t="str">
        <f>IF(OR(ISBLANK(P45),P45=CJ2),"N/A",P45)</f>
        <v>N/A</v>
      </c>
      <c r="DU5" s="74" t="str">
        <f>IF(ISBLANK(M48),"No Coordinator comments provided",M48)</f>
        <v>No Coordinator comments provided</v>
      </c>
      <c r="DV5" s="74" t="str">
        <f>IF(ISBLANK(B59),"No General comments provided",B59)</f>
        <v>No General comments provided</v>
      </c>
      <c r="DW5" s="77"/>
      <c r="DY5" s="74" t="str">
        <f>G53</f>
        <v>- Please Select One -</v>
      </c>
      <c r="DZ5" s="75" t="str">
        <f>IF(ISBLANK(G54),"N/A",G54)</f>
        <v>N/A</v>
      </c>
    </row>
    <row r="6" spans="2:90" ht="15">
      <c r="B6" s="19" t="s">
        <v>95</v>
      </c>
      <c r="C6" s="20"/>
      <c r="D6" s="20"/>
      <c r="E6" s="176"/>
      <c r="F6" s="177"/>
      <c r="G6" s="177"/>
      <c r="H6" s="177"/>
      <c r="I6" s="177"/>
      <c r="J6" s="178"/>
      <c r="K6" s="21"/>
      <c r="L6" s="21"/>
      <c r="M6" s="21"/>
      <c r="N6" s="21"/>
      <c r="O6" s="21"/>
      <c r="P6" s="21"/>
      <c r="Q6" s="21"/>
      <c r="R6" s="21"/>
      <c r="S6" s="22"/>
      <c r="T6" s="2"/>
      <c r="AM6" s="71" t="s">
        <v>87</v>
      </c>
      <c r="AN6" s="68"/>
      <c r="AQ6" s="56" t="s">
        <v>74</v>
      </c>
      <c r="AR6" s="63">
        <f>IF(B19=AQ6,5,0)</f>
        <v>0</v>
      </c>
      <c r="AT6" s="56" t="s">
        <v>74</v>
      </c>
      <c r="AU6" s="66">
        <f>IF(B20=AT6,5,0)</f>
        <v>0</v>
      </c>
      <c r="AW6" s="56" t="s">
        <v>74</v>
      </c>
      <c r="AX6" s="66">
        <f>IF(B21=AW6,5,0)</f>
        <v>0</v>
      </c>
      <c r="BB6" s="56" t="s">
        <v>78</v>
      </c>
      <c r="BC6" s="63">
        <f>IF(F29=BB6,5,0)</f>
        <v>0</v>
      </c>
      <c r="BE6" s="56" t="s">
        <v>81</v>
      </c>
      <c r="BF6" s="66" t="s">
        <v>121</v>
      </c>
      <c r="BG6" s="56" t="s">
        <v>120</v>
      </c>
      <c r="BH6" s="69">
        <f>IF(AND(BH5=0,L7=AL3,ISBLANK(G8)),1,0)</f>
        <v>0</v>
      </c>
      <c r="CD6" s="56" t="s">
        <v>188</v>
      </c>
      <c r="CE6" s="56" t="s">
        <v>219</v>
      </c>
      <c r="CG6" s="70" t="s">
        <v>110</v>
      </c>
      <c r="CH6" s="70"/>
      <c r="CJ6" s="56" t="s">
        <v>227</v>
      </c>
      <c r="CK6" s="74" t="s">
        <v>68</v>
      </c>
      <c r="CL6" s="56">
        <f>IF(OR(ISBLANK(G50),G50=CE2),1,0)</f>
        <v>1</v>
      </c>
    </row>
    <row r="7" spans="2:90" ht="15">
      <c r="B7" s="165" t="s">
        <v>166</v>
      </c>
      <c r="C7" s="96"/>
      <c r="D7" s="96"/>
      <c r="E7" s="96"/>
      <c r="F7" s="96"/>
      <c r="G7" s="96"/>
      <c r="H7" s="96"/>
      <c r="I7" s="96"/>
      <c r="J7" s="96"/>
      <c r="K7" s="166"/>
      <c r="L7" s="101" t="s">
        <v>88</v>
      </c>
      <c r="M7" s="102"/>
      <c r="N7" s="102"/>
      <c r="O7" s="103"/>
      <c r="P7" s="23"/>
      <c r="Q7" s="23"/>
      <c r="R7" s="23"/>
      <c r="S7" s="22"/>
      <c r="T7" s="2"/>
      <c r="AM7" s="71" t="s">
        <v>72</v>
      </c>
      <c r="AN7" s="68"/>
      <c r="AQ7" s="56" t="s">
        <v>73</v>
      </c>
      <c r="AR7" s="63">
        <f>IF(B19=AQ7,6,0)</f>
        <v>0</v>
      </c>
      <c r="AT7" s="56" t="s">
        <v>73</v>
      </c>
      <c r="AU7" s="66">
        <f>IF(B20=AT7,6,0)</f>
        <v>0</v>
      </c>
      <c r="AW7" s="56" t="s">
        <v>73</v>
      </c>
      <c r="AX7" s="66">
        <f>IF(B21=AW7,6,0)</f>
        <v>0</v>
      </c>
      <c r="BB7" s="56" t="s">
        <v>77</v>
      </c>
      <c r="BC7" s="63">
        <f>IF(F29=BB7,6,0)</f>
        <v>0</v>
      </c>
      <c r="BE7" s="56" t="s">
        <v>25</v>
      </c>
      <c r="BF7" s="66" t="s">
        <v>100</v>
      </c>
      <c r="BG7" s="56" t="s">
        <v>10</v>
      </c>
      <c r="BH7" s="78">
        <f>IF(OR(ISBLANK(B12),B12=AM2),1,0)</f>
        <v>1</v>
      </c>
      <c r="CD7" s="56" t="s">
        <v>114</v>
      </c>
      <c r="CE7" s="56" t="s">
        <v>223</v>
      </c>
      <c r="CG7" s="70"/>
      <c r="CH7" s="70"/>
      <c r="CJ7" s="56" t="s">
        <v>228</v>
      </c>
      <c r="CK7" s="71" t="s">
        <v>106</v>
      </c>
      <c r="CL7" s="56">
        <f>IF(OR(ISBLANK(G53),G53=CG2),1,0)</f>
        <v>1</v>
      </c>
    </row>
    <row r="8" spans="2:82" ht="15">
      <c r="B8" s="165" t="s">
        <v>147</v>
      </c>
      <c r="C8" s="96"/>
      <c r="D8" s="96"/>
      <c r="E8" s="96"/>
      <c r="F8" s="166"/>
      <c r="G8" s="169"/>
      <c r="H8" s="102"/>
      <c r="I8" s="102"/>
      <c r="J8" s="102"/>
      <c r="K8" s="102"/>
      <c r="L8" s="103"/>
      <c r="M8" s="186" t="s">
        <v>218</v>
      </c>
      <c r="N8" s="187"/>
      <c r="O8" s="187"/>
      <c r="P8" s="187"/>
      <c r="Q8" s="187"/>
      <c r="R8" s="188"/>
      <c r="S8" s="89" t="s">
        <v>88</v>
      </c>
      <c r="T8" s="2"/>
      <c r="AK8" s="79"/>
      <c r="AM8" s="71" t="s">
        <v>176</v>
      </c>
      <c r="AN8" s="68"/>
      <c r="AQ8" s="80" t="s">
        <v>24</v>
      </c>
      <c r="AR8" s="63">
        <f>IF(B19=AQ8,7,0)</f>
        <v>0</v>
      </c>
      <c r="AT8" s="56" t="s">
        <v>24</v>
      </c>
      <c r="AU8" s="66">
        <f>IF(B20=AT8,7,0)</f>
        <v>0</v>
      </c>
      <c r="AW8" s="56" t="s">
        <v>24</v>
      </c>
      <c r="AX8" s="66">
        <f>IF(B21=AW8,7,0)</f>
        <v>0</v>
      </c>
      <c r="BB8" s="56" t="s">
        <v>76</v>
      </c>
      <c r="BC8" s="63">
        <f>IF(F29=BB8,7,0)</f>
        <v>0</v>
      </c>
      <c r="BE8" s="56" t="s">
        <v>26</v>
      </c>
      <c r="BF8" s="66" t="s">
        <v>184</v>
      </c>
      <c r="BG8" s="56" t="s">
        <v>213</v>
      </c>
      <c r="BH8" s="69">
        <f>IF(ISBLANK(M13),1,0)</f>
        <v>1</v>
      </c>
      <c r="CD8" s="56" t="s">
        <v>115</v>
      </c>
    </row>
    <row r="9" spans="2:90" ht="15" customHeight="1">
      <c r="B9" s="217" t="s">
        <v>205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101" t="s">
        <v>88</v>
      </c>
      <c r="N9" s="102"/>
      <c r="O9" s="102"/>
      <c r="P9" s="102"/>
      <c r="Q9" s="103"/>
      <c r="R9" s="24"/>
      <c r="S9" s="54"/>
      <c r="T9" s="2"/>
      <c r="AM9" s="71" t="s">
        <v>71</v>
      </c>
      <c r="AN9" s="68"/>
      <c r="AQ9" s="80" t="s">
        <v>189</v>
      </c>
      <c r="AR9" s="63">
        <f>IF(B19=AQ9,8,0)</f>
        <v>0</v>
      </c>
      <c r="AU9" s="66"/>
      <c r="AX9" s="66"/>
      <c r="BB9" s="56" t="s">
        <v>203</v>
      </c>
      <c r="BC9" s="63">
        <f>IF(F29=BB9,8,0)</f>
        <v>0</v>
      </c>
      <c r="BE9" s="56" t="s">
        <v>28</v>
      </c>
      <c r="BF9" s="66" t="s">
        <v>190</v>
      </c>
      <c r="BG9" s="56" t="s">
        <v>214</v>
      </c>
      <c r="BH9" s="69">
        <f>IF(AR13&lt;2,1,0)</f>
        <v>1</v>
      </c>
      <c r="CL9" s="56">
        <f>SUM(CL2:CL7)</f>
        <v>6</v>
      </c>
    </row>
    <row r="10" spans="2:60" ht="15">
      <c r="B10" s="189" t="s">
        <v>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25"/>
      <c r="AK10" s="79"/>
      <c r="AM10" s="71" t="s">
        <v>23</v>
      </c>
      <c r="AN10" s="68"/>
      <c r="AQ10" s="80" t="s">
        <v>208</v>
      </c>
      <c r="AR10" s="63">
        <f>IF(B19=AQ10,9,0)</f>
        <v>0</v>
      </c>
      <c r="AU10" s="66">
        <f>SUM(AU2:AU9)</f>
        <v>1</v>
      </c>
      <c r="AX10" s="66">
        <f>SUM(AX2:AX9)</f>
        <v>1</v>
      </c>
      <c r="BB10" s="56" t="s">
        <v>204</v>
      </c>
      <c r="BC10" s="63">
        <f>IF(F29=BB10,9,0)</f>
        <v>0</v>
      </c>
      <c r="BE10" s="56" t="s">
        <v>30</v>
      </c>
      <c r="BF10" s="66" t="s">
        <v>101</v>
      </c>
      <c r="BG10" s="56" t="s">
        <v>215</v>
      </c>
      <c r="BH10" s="69">
        <f>IF(AND(NOT(ISBLANK(M18)),ISBLANK(M19)),1,0)</f>
        <v>0</v>
      </c>
    </row>
    <row r="11" spans="2:60" ht="15">
      <c r="B11" s="165" t="s">
        <v>10</v>
      </c>
      <c r="C11" s="96"/>
      <c r="D11" s="96"/>
      <c r="E11" s="96"/>
      <c r="F11" s="96"/>
      <c r="G11" s="96"/>
      <c r="H11" s="96"/>
      <c r="I11" s="96"/>
      <c r="J11" s="96"/>
      <c r="K11" s="96"/>
      <c r="L11" s="20"/>
      <c r="M11" s="133" t="s">
        <v>209</v>
      </c>
      <c r="N11" s="134"/>
      <c r="O11" s="134"/>
      <c r="P11" s="134"/>
      <c r="Q11" s="134"/>
      <c r="R11" s="134"/>
      <c r="S11" s="135"/>
      <c r="T11" s="25"/>
      <c r="AN11" s="81"/>
      <c r="AQ11" s="56" t="s">
        <v>211</v>
      </c>
      <c r="AR11" s="63">
        <f>IF(B19=AQ11,10,0)</f>
        <v>0</v>
      </c>
      <c r="BB11" s="56" t="s">
        <v>27</v>
      </c>
      <c r="BC11" s="63">
        <f>IF(F29=BB11,10,0)</f>
        <v>0</v>
      </c>
      <c r="BE11" s="56" t="s">
        <v>32</v>
      </c>
      <c r="BF11" s="66" t="s">
        <v>155</v>
      </c>
      <c r="BG11" s="56" t="s">
        <v>102</v>
      </c>
      <c r="BH11" s="69">
        <f>IF(ISBLANK(R26),1,0)</f>
        <v>1</v>
      </c>
    </row>
    <row r="12" spans="2:60" ht="15">
      <c r="B12" s="205" t="s">
        <v>88</v>
      </c>
      <c r="C12" s="206"/>
      <c r="D12" s="206"/>
      <c r="E12" s="206"/>
      <c r="F12" s="206"/>
      <c r="G12" s="206"/>
      <c r="H12" s="206"/>
      <c r="I12" s="206"/>
      <c r="J12" s="206"/>
      <c r="K12" s="207"/>
      <c r="L12" s="26"/>
      <c r="M12" s="136"/>
      <c r="N12" s="136"/>
      <c r="O12" s="136"/>
      <c r="P12" s="136"/>
      <c r="Q12" s="136"/>
      <c r="R12" s="136"/>
      <c r="S12" s="137"/>
      <c r="T12" s="87"/>
      <c r="AR12" s="63">
        <f>IF(B19=AQ10,11,0)</f>
        <v>0</v>
      </c>
      <c r="BB12" s="56" t="s">
        <v>29</v>
      </c>
      <c r="BC12" s="63">
        <f>IF(F29=BB12,11,0)</f>
        <v>0</v>
      </c>
      <c r="BE12" s="56" t="s">
        <v>34</v>
      </c>
      <c r="BF12" s="66" t="s">
        <v>154</v>
      </c>
      <c r="BG12" s="82" t="s">
        <v>5</v>
      </c>
      <c r="BH12" s="69">
        <f>IF(ISBLANK(D27),1,0)</f>
        <v>1</v>
      </c>
    </row>
    <row r="13" spans="2:60" ht="15">
      <c r="B13" s="181" t="str">
        <f>IF(B12=AM6,"(e.g. bumping, Re-employment list placement, transfer, demotion, etc.)"," ")</f>
        <v> </v>
      </c>
      <c r="C13" s="182"/>
      <c r="D13" s="182"/>
      <c r="E13" s="182"/>
      <c r="F13" s="182"/>
      <c r="G13" s="182"/>
      <c r="H13" s="182"/>
      <c r="I13" s="182"/>
      <c r="J13" s="182"/>
      <c r="K13" s="182"/>
      <c r="L13" s="27"/>
      <c r="M13" s="225"/>
      <c r="N13" s="226"/>
      <c r="O13" s="226"/>
      <c r="P13" s="226"/>
      <c r="Q13" s="226"/>
      <c r="R13" s="226"/>
      <c r="S13" s="227"/>
      <c r="T13" s="25"/>
      <c r="AR13" s="66">
        <f>SUM(AR2:AR12)</f>
        <v>1</v>
      </c>
      <c r="BB13" s="56" t="s">
        <v>31</v>
      </c>
      <c r="BC13" s="63">
        <f>IF(F29=BB13,12,0)</f>
        <v>0</v>
      </c>
      <c r="BE13" s="56" t="s">
        <v>90</v>
      </c>
      <c r="BF13" s="66" t="s">
        <v>156</v>
      </c>
      <c r="BG13" s="82" t="s">
        <v>35</v>
      </c>
      <c r="BH13" s="69">
        <f>IF(ISBLANK(P27),1,0)</f>
        <v>1</v>
      </c>
    </row>
    <row r="14" spans="2:60" ht="15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28"/>
      <c r="N14" s="229"/>
      <c r="O14" s="229"/>
      <c r="P14" s="229"/>
      <c r="Q14" s="229"/>
      <c r="R14" s="229"/>
      <c r="S14" s="230"/>
      <c r="T14" s="25"/>
      <c r="BB14" s="56" t="s">
        <v>33</v>
      </c>
      <c r="BC14" s="63">
        <f>IF(F29=BB14,13,0)</f>
        <v>0</v>
      </c>
      <c r="BE14" s="56" t="s">
        <v>91</v>
      </c>
      <c r="BF14" s="66" t="s">
        <v>157</v>
      </c>
      <c r="BG14" s="83" t="s">
        <v>6</v>
      </c>
      <c r="BH14" s="69">
        <f>IF(ISBLANK(C28),1,0)</f>
        <v>1</v>
      </c>
    </row>
    <row r="15" spans="2:60" ht="15"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28"/>
      <c r="N15" s="229"/>
      <c r="O15" s="229"/>
      <c r="P15" s="229"/>
      <c r="Q15" s="229"/>
      <c r="R15" s="229"/>
      <c r="S15" s="230"/>
      <c r="T15" s="25"/>
      <c r="BB15" s="56" t="s">
        <v>92</v>
      </c>
      <c r="BC15" s="63">
        <f>IF(F29=BB15,14,0)</f>
        <v>0</v>
      </c>
      <c r="BE15" s="56" t="s">
        <v>36</v>
      </c>
      <c r="BF15" s="66" t="s">
        <v>158</v>
      </c>
      <c r="BG15" s="82" t="s">
        <v>7</v>
      </c>
      <c r="BH15" s="78">
        <f>IF(OR(ISBLANK(O28),O28=BE2),1,0)</f>
        <v>1</v>
      </c>
    </row>
    <row r="16" spans="2:60" ht="15">
      <c r="B16" s="2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31"/>
      <c r="N16" s="232"/>
      <c r="O16" s="232"/>
      <c r="P16" s="232"/>
      <c r="Q16" s="232"/>
      <c r="R16" s="232"/>
      <c r="S16" s="233"/>
      <c r="T16" s="25"/>
      <c r="U16" s="29"/>
      <c r="BB16" s="56" t="s">
        <v>93</v>
      </c>
      <c r="BC16" s="63">
        <f>IF(F29=BB16,15,0)</f>
        <v>0</v>
      </c>
      <c r="BE16" s="56" t="s">
        <v>38</v>
      </c>
      <c r="BF16" s="66" t="s">
        <v>170</v>
      </c>
      <c r="BG16" s="82" t="s">
        <v>14</v>
      </c>
      <c r="BH16" s="78">
        <f>IF(BC24&lt;=1,1,0)</f>
        <v>1</v>
      </c>
    </row>
    <row r="17" spans="2:60" ht="15">
      <c r="B17" s="222" t="s">
        <v>196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4"/>
      <c r="T17" s="88"/>
      <c r="U17" s="30"/>
      <c r="BB17" s="56" t="s">
        <v>212</v>
      </c>
      <c r="BC17" s="63">
        <f>IF(F29=BB17,16,0)</f>
        <v>0</v>
      </c>
      <c r="BE17" s="56" t="s">
        <v>40</v>
      </c>
      <c r="BF17" s="66" t="s">
        <v>161</v>
      </c>
      <c r="BG17" s="82" t="s">
        <v>159</v>
      </c>
      <c r="BH17" s="69">
        <f>IF(AND(ISBLANK(G30),BC24&gt;=20),1,0)</f>
        <v>0</v>
      </c>
    </row>
    <row r="18" spans="2:60" ht="15">
      <c r="B18" s="167" t="s">
        <v>210</v>
      </c>
      <c r="C18" s="168"/>
      <c r="D18" s="168"/>
      <c r="E18" s="168"/>
      <c r="F18" s="168"/>
      <c r="G18" s="168"/>
      <c r="H18" s="168"/>
      <c r="I18" s="168"/>
      <c r="J18" s="168"/>
      <c r="K18" s="168"/>
      <c r="L18" s="31"/>
      <c r="M18" s="163"/>
      <c r="N18" s="163"/>
      <c r="O18" s="163"/>
      <c r="P18" s="163"/>
      <c r="Q18" s="163"/>
      <c r="R18" s="163"/>
      <c r="S18" s="164"/>
      <c r="T18" s="25"/>
      <c r="U18" s="29"/>
      <c r="BB18" s="56" t="s">
        <v>197</v>
      </c>
      <c r="BC18" s="63">
        <f>IF(F29=BB18,17,0)</f>
        <v>0</v>
      </c>
      <c r="BE18" s="56" t="s">
        <v>41</v>
      </c>
      <c r="BF18" s="66" t="s">
        <v>171</v>
      </c>
      <c r="BG18" s="56" t="s">
        <v>160</v>
      </c>
      <c r="BH18" s="69">
        <f>IF(AND(ISBLANK(O30),BC24&gt;=20),1,0)</f>
        <v>0</v>
      </c>
    </row>
    <row r="19" spans="2:60" ht="15">
      <c r="B19" s="192" t="s">
        <v>216</v>
      </c>
      <c r="C19" s="193"/>
      <c r="D19" s="193"/>
      <c r="E19" s="193"/>
      <c r="F19" s="193"/>
      <c r="G19" s="193"/>
      <c r="H19" s="193"/>
      <c r="I19" s="193"/>
      <c r="J19" s="193"/>
      <c r="K19" s="194"/>
      <c r="L19" s="32"/>
      <c r="M19" s="208"/>
      <c r="N19" s="209"/>
      <c r="O19" s="209"/>
      <c r="P19" s="209"/>
      <c r="Q19" s="209"/>
      <c r="R19" s="209"/>
      <c r="S19" s="210"/>
      <c r="T19" s="90"/>
      <c r="U19" s="29"/>
      <c r="BB19" s="56" t="s">
        <v>37</v>
      </c>
      <c r="BC19" s="63">
        <f>IF(F29=BB19,18,0)</f>
        <v>0</v>
      </c>
      <c r="BE19" s="56" t="s">
        <v>42</v>
      </c>
      <c r="BF19" s="66" t="s">
        <v>103</v>
      </c>
      <c r="BG19" s="82" t="s">
        <v>9</v>
      </c>
      <c r="BH19" s="69">
        <f>IF(ISBLANK(F32),1,0)</f>
        <v>1</v>
      </c>
    </row>
    <row r="20" spans="2:60" ht="15">
      <c r="B20" s="219"/>
      <c r="C20" s="220"/>
      <c r="D20" s="220"/>
      <c r="E20" s="220"/>
      <c r="F20" s="220"/>
      <c r="G20" s="220"/>
      <c r="H20" s="220"/>
      <c r="I20" s="220"/>
      <c r="J20" s="220"/>
      <c r="K20" s="221"/>
      <c r="L20" s="32"/>
      <c r="M20" s="211"/>
      <c r="N20" s="212"/>
      <c r="O20" s="212"/>
      <c r="P20" s="212"/>
      <c r="Q20" s="212"/>
      <c r="R20" s="212"/>
      <c r="S20" s="213"/>
      <c r="T20" s="2"/>
      <c r="U20" s="29"/>
      <c r="BB20" s="56" t="s">
        <v>202</v>
      </c>
      <c r="BC20" s="63">
        <f>IF(F29=BB20,19,0)</f>
        <v>0</v>
      </c>
      <c r="BE20" s="72" t="s">
        <v>80</v>
      </c>
      <c r="BF20" s="66" t="s">
        <v>162</v>
      </c>
      <c r="BG20" s="82" t="s">
        <v>84</v>
      </c>
      <c r="BH20" s="69">
        <f>IF(ISBLANK(Q32),1,0)</f>
        <v>1</v>
      </c>
    </row>
    <row r="21" spans="2:60" ht="15">
      <c r="B21" s="219"/>
      <c r="C21" s="220"/>
      <c r="D21" s="220"/>
      <c r="E21" s="220"/>
      <c r="F21" s="220"/>
      <c r="G21" s="220"/>
      <c r="H21" s="220"/>
      <c r="I21" s="220"/>
      <c r="J21" s="220"/>
      <c r="K21" s="221"/>
      <c r="L21" s="33"/>
      <c r="M21" s="211"/>
      <c r="N21" s="212"/>
      <c r="O21" s="212"/>
      <c r="P21" s="212"/>
      <c r="Q21" s="212"/>
      <c r="R21" s="212"/>
      <c r="S21" s="213"/>
      <c r="T21" s="2"/>
      <c r="BB21" s="56" t="s">
        <v>232</v>
      </c>
      <c r="BC21" s="63">
        <f>IF(F29=BB21,20,0)</f>
        <v>0</v>
      </c>
      <c r="BE21" s="72" t="s">
        <v>79</v>
      </c>
      <c r="BF21" s="66" t="s">
        <v>200</v>
      </c>
      <c r="BG21" s="84" t="s">
        <v>199</v>
      </c>
      <c r="BH21" s="69">
        <v>1</v>
      </c>
    </row>
    <row r="22" spans="2:60" ht="15">
      <c r="B22" s="179"/>
      <c r="C22" s="134"/>
      <c r="D22" s="134"/>
      <c r="E22" s="134"/>
      <c r="F22" s="134"/>
      <c r="G22" s="134"/>
      <c r="H22" s="134"/>
      <c r="I22" s="134"/>
      <c r="J22" s="134"/>
      <c r="K22" s="134"/>
      <c r="L22" s="34"/>
      <c r="M22" s="211"/>
      <c r="N22" s="212"/>
      <c r="O22" s="212"/>
      <c r="P22" s="212"/>
      <c r="Q22" s="212"/>
      <c r="R22" s="212"/>
      <c r="S22" s="213"/>
      <c r="T22" s="2"/>
      <c r="BB22" s="56" t="s">
        <v>39</v>
      </c>
      <c r="BC22" s="63">
        <f>IF(F29=BB22,21,0)</f>
        <v>0</v>
      </c>
      <c r="BE22" s="56" t="s">
        <v>221</v>
      </c>
      <c r="BF22" s="66" t="s">
        <v>174</v>
      </c>
      <c r="BG22" s="82" t="s">
        <v>70</v>
      </c>
      <c r="BH22" s="69">
        <f>IF(ISBLANK(I34),1,0)</f>
        <v>1</v>
      </c>
    </row>
    <row r="23" spans="2:69" ht="15" customHeight="1">
      <c r="B23" s="179"/>
      <c r="C23" s="134"/>
      <c r="D23" s="134"/>
      <c r="E23" s="134"/>
      <c r="F23" s="134"/>
      <c r="G23" s="134"/>
      <c r="H23" s="134"/>
      <c r="I23" s="134"/>
      <c r="J23" s="134"/>
      <c r="K23" s="134"/>
      <c r="L23" s="34"/>
      <c r="M23" s="214"/>
      <c r="N23" s="215"/>
      <c r="O23" s="215"/>
      <c r="P23" s="215"/>
      <c r="Q23" s="215"/>
      <c r="R23" s="215"/>
      <c r="S23" s="216"/>
      <c r="T23" s="2"/>
      <c r="BB23" s="56" t="s">
        <v>180</v>
      </c>
      <c r="BC23" s="63">
        <f>IF(F29=BB23,22,0)</f>
        <v>0</v>
      </c>
      <c r="BD23" s="72"/>
      <c r="BG23" s="85" t="s">
        <v>206</v>
      </c>
      <c r="BH23" s="69">
        <f>IF(OR(M9=AJ3,M9=AJ4),0,1)</f>
        <v>1</v>
      </c>
      <c r="BI23" s="85"/>
      <c r="BJ23" s="85"/>
      <c r="BK23" s="85"/>
      <c r="BL23" s="85"/>
      <c r="BM23" s="85"/>
      <c r="BN23" s="85"/>
      <c r="BO23" s="85"/>
      <c r="BP23" s="85"/>
      <c r="BQ23" s="85"/>
    </row>
    <row r="24" spans="2:60" ht="15">
      <c r="B24" s="179"/>
      <c r="C24" s="134"/>
      <c r="D24" s="134"/>
      <c r="E24" s="134"/>
      <c r="F24" s="134"/>
      <c r="G24" s="134"/>
      <c r="H24" s="134"/>
      <c r="I24" s="134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2"/>
      <c r="BC24" s="63">
        <f>SUM(BC2:BC23)</f>
        <v>1</v>
      </c>
      <c r="BD24" s="72"/>
      <c r="BG24" s="56" t="s">
        <v>217</v>
      </c>
      <c r="BH24" s="69">
        <f>IF(OR(S8=AI3,S8=AI4),0,1)</f>
        <v>1</v>
      </c>
    </row>
    <row r="25" spans="2:20" ht="15">
      <c r="B25" s="189" t="s">
        <v>85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2"/>
    </row>
    <row r="26" spans="2:20" ht="15">
      <c r="B26" s="165" t="s">
        <v>167</v>
      </c>
      <c r="C26" s="96"/>
      <c r="D26" s="96"/>
      <c r="E26" s="96"/>
      <c r="F26" s="96"/>
      <c r="G26" s="96"/>
      <c r="H26" s="101"/>
      <c r="I26" s="102"/>
      <c r="J26" s="102"/>
      <c r="K26" s="102"/>
      <c r="L26" s="103"/>
      <c r="M26" s="96" t="s">
        <v>168</v>
      </c>
      <c r="N26" s="96"/>
      <c r="O26" s="96"/>
      <c r="P26" s="96"/>
      <c r="Q26" s="96"/>
      <c r="R26" s="201"/>
      <c r="S26" s="202"/>
      <c r="T26" s="2"/>
    </row>
    <row r="27" spans="2:20" ht="15">
      <c r="B27" s="37" t="s">
        <v>5</v>
      </c>
      <c r="C27" s="5"/>
      <c r="D27" s="198"/>
      <c r="E27" s="199"/>
      <c r="F27" s="199"/>
      <c r="G27" s="199"/>
      <c r="H27" s="199"/>
      <c r="I27" s="199"/>
      <c r="J27" s="199"/>
      <c r="K27" s="199"/>
      <c r="L27" s="200"/>
      <c r="M27" s="96" t="s">
        <v>151</v>
      </c>
      <c r="N27" s="96"/>
      <c r="O27" s="96"/>
      <c r="P27" s="201"/>
      <c r="Q27" s="144"/>
      <c r="R27" s="144"/>
      <c r="S27" s="202"/>
      <c r="T27" s="2"/>
    </row>
    <row r="28" spans="2:20" ht="15">
      <c r="B28" s="18" t="s">
        <v>6</v>
      </c>
      <c r="C28" s="101"/>
      <c r="D28" s="102"/>
      <c r="E28" s="102"/>
      <c r="F28" s="102"/>
      <c r="G28" s="102"/>
      <c r="H28" s="102"/>
      <c r="I28" s="102"/>
      <c r="J28" s="102"/>
      <c r="K28" s="102"/>
      <c r="L28" s="103"/>
      <c r="M28" s="96" t="s">
        <v>7</v>
      </c>
      <c r="N28" s="96"/>
      <c r="O28" s="101" t="s">
        <v>3</v>
      </c>
      <c r="P28" s="102"/>
      <c r="Q28" s="102"/>
      <c r="R28" s="102"/>
      <c r="S28" s="175"/>
      <c r="T28" s="2"/>
    </row>
    <row r="29" spans="2:20" ht="15">
      <c r="B29" s="165" t="s">
        <v>14</v>
      </c>
      <c r="C29" s="96"/>
      <c r="D29" s="96"/>
      <c r="E29" s="96"/>
      <c r="F29" s="195" t="s">
        <v>3</v>
      </c>
      <c r="G29" s="196"/>
      <c r="H29" s="196"/>
      <c r="I29" s="196"/>
      <c r="J29" s="196"/>
      <c r="K29" s="197"/>
      <c r="L29" s="127"/>
      <c r="M29" s="128"/>
      <c r="N29" s="128"/>
      <c r="O29" s="128"/>
      <c r="P29" s="128"/>
      <c r="Q29" s="128"/>
      <c r="R29" s="128"/>
      <c r="S29" s="129"/>
      <c r="T29" s="2"/>
    </row>
    <row r="30" spans="2:20" ht="15" hidden="1">
      <c r="B30" s="38" t="s">
        <v>148</v>
      </c>
      <c r="C30" s="39"/>
      <c r="D30" s="39"/>
      <c r="E30" s="110" t="s">
        <v>149</v>
      </c>
      <c r="F30" s="111"/>
      <c r="G30" s="130"/>
      <c r="H30" s="131"/>
      <c r="I30" s="131"/>
      <c r="J30" s="131"/>
      <c r="K30" s="132"/>
      <c r="L30" s="39"/>
      <c r="M30" s="39" t="s">
        <v>150</v>
      </c>
      <c r="N30" s="15"/>
      <c r="O30" s="130"/>
      <c r="P30" s="131"/>
      <c r="Q30" s="131"/>
      <c r="R30" s="132"/>
      <c r="S30" s="6"/>
      <c r="T30" s="2"/>
    </row>
    <row r="31" spans="2:20" ht="15">
      <c r="B31" s="189" t="s">
        <v>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1"/>
      <c r="T31" s="2"/>
    </row>
    <row r="32" spans="2:20" ht="15">
      <c r="B32" s="165" t="s">
        <v>9</v>
      </c>
      <c r="C32" s="96"/>
      <c r="D32" s="96"/>
      <c r="E32" s="96"/>
      <c r="F32" s="101"/>
      <c r="G32" s="102"/>
      <c r="H32" s="102"/>
      <c r="I32" s="102"/>
      <c r="J32" s="102"/>
      <c r="K32" s="144"/>
      <c r="L32" s="145"/>
      <c r="M32" s="96" t="s">
        <v>84</v>
      </c>
      <c r="N32" s="96"/>
      <c r="O32" s="96"/>
      <c r="P32" s="96"/>
      <c r="Q32" s="141"/>
      <c r="R32" s="142"/>
      <c r="S32" s="143"/>
      <c r="T32" s="2"/>
    </row>
    <row r="33" spans="2:20" ht="15">
      <c r="B33" s="147" t="s">
        <v>198</v>
      </c>
      <c r="C33" s="148"/>
      <c r="D33" s="148"/>
      <c r="E33" s="148"/>
      <c r="F33" s="148"/>
      <c r="G33" s="148"/>
      <c r="H33" s="148"/>
      <c r="I33" s="148"/>
      <c r="J33" s="148"/>
      <c r="K33" s="149"/>
      <c r="L33" s="150"/>
      <c r="M33" s="150"/>
      <c r="N33" s="150"/>
      <c r="O33" s="150"/>
      <c r="P33" s="150"/>
      <c r="Q33" s="151"/>
      <c r="R33" s="86"/>
      <c r="S33" s="53"/>
      <c r="T33" s="2"/>
    </row>
    <row r="34" spans="2:20" ht="15">
      <c r="B34" s="107" t="s">
        <v>70</v>
      </c>
      <c r="C34" s="108"/>
      <c r="D34" s="108"/>
      <c r="E34" s="108"/>
      <c r="F34" s="108"/>
      <c r="G34" s="108"/>
      <c r="H34" s="109"/>
      <c r="I34" s="112"/>
      <c r="J34" s="113"/>
      <c r="K34" s="114"/>
      <c r="L34" s="114"/>
      <c r="M34" s="114"/>
      <c r="N34" s="114"/>
      <c r="O34" s="115"/>
      <c r="P34" s="7"/>
      <c r="Q34" s="7"/>
      <c r="R34" s="7"/>
      <c r="S34" s="8"/>
      <c r="T34" s="2"/>
    </row>
    <row r="35" spans="2:20" ht="15">
      <c r="B35" s="40" t="s">
        <v>43</v>
      </c>
      <c r="K35" s="146"/>
      <c r="L35" s="146"/>
      <c r="M35" s="146"/>
      <c r="N35" s="146"/>
      <c r="P35" s="173" t="s">
        <v>86</v>
      </c>
      <c r="Q35" s="173"/>
      <c r="R35" s="173"/>
      <c r="S35" s="173"/>
      <c r="T35" s="2"/>
    </row>
    <row r="36" spans="2:20" ht="15">
      <c r="B36" s="92" t="s">
        <v>229</v>
      </c>
      <c r="K36" s="155"/>
      <c r="L36" s="155"/>
      <c r="M36" s="155"/>
      <c r="N36" s="155"/>
      <c r="O36" s="155"/>
      <c r="P36" s="140" t="s">
        <v>231</v>
      </c>
      <c r="Q36" s="140"/>
      <c r="R36" s="140"/>
      <c r="S36" s="140"/>
      <c r="T36" s="9"/>
    </row>
    <row r="37" spans="2:20" ht="15">
      <c r="B37" s="40" t="s">
        <v>230</v>
      </c>
      <c r="K37" s="156"/>
      <c r="L37" s="156"/>
      <c r="M37" s="156"/>
      <c r="N37" s="156"/>
      <c r="O37" s="156"/>
      <c r="P37" s="10"/>
      <c r="Q37" s="10"/>
      <c r="R37" s="10"/>
      <c r="S37" s="10"/>
      <c r="T37" s="9"/>
    </row>
    <row r="38" spans="2:20" ht="15" hidden="1">
      <c r="B38" s="116" t="s">
        <v>187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/>
      <c r="T38" s="9"/>
    </row>
    <row r="39" spans="1:20" ht="15" hidden="1">
      <c r="A39" s="11"/>
      <c r="B39" s="152" t="s">
        <v>186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4"/>
      <c r="M39" s="152" t="s">
        <v>64</v>
      </c>
      <c r="N39" s="153"/>
      <c r="O39" s="153"/>
      <c r="P39" s="153"/>
      <c r="Q39" s="153"/>
      <c r="R39" s="153"/>
      <c r="S39" s="154"/>
      <c r="T39" s="94"/>
    </row>
    <row r="40" spans="2:20" ht="15" hidden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3"/>
      <c r="N40" s="14"/>
      <c r="O40" s="14"/>
      <c r="P40" s="14"/>
      <c r="Q40" s="14"/>
      <c r="R40" s="14"/>
      <c r="S40" s="12"/>
      <c r="T40" s="94"/>
    </row>
    <row r="41" spans="2:20" ht="15" hidden="1">
      <c r="B41" s="99" t="s">
        <v>152</v>
      </c>
      <c r="C41" s="100"/>
      <c r="D41" s="100"/>
      <c r="E41" s="100"/>
      <c r="F41" s="100"/>
      <c r="G41" s="138" t="s">
        <v>3</v>
      </c>
      <c r="H41" s="138"/>
      <c r="I41" s="138"/>
      <c r="J41" s="138"/>
      <c r="K41" s="138"/>
      <c r="L41" s="139"/>
      <c r="M41" s="99" t="s">
        <v>51</v>
      </c>
      <c r="N41" s="100"/>
      <c r="O41" s="100"/>
      <c r="P41" s="138" t="s">
        <v>3</v>
      </c>
      <c r="Q41" s="138"/>
      <c r="R41" s="138"/>
      <c r="S41" s="139"/>
      <c r="T41" s="94"/>
    </row>
    <row r="42" spans="2:20" ht="15" hidden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41"/>
      <c r="N42" s="10"/>
      <c r="O42" s="14"/>
      <c r="P42" s="14"/>
      <c r="Q42" s="14"/>
      <c r="R42" s="14"/>
      <c r="S42" s="12"/>
      <c r="T42" s="94"/>
    </row>
    <row r="43" spans="2:20" ht="15" hidden="1">
      <c r="B43" s="99" t="s">
        <v>49</v>
      </c>
      <c r="C43" s="100"/>
      <c r="D43" s="100"/>
      <c r="E43" s="100"/>
      <c r="F43" s="100"/>
      <c r="G43" s="138" t="s">
        <v>3</v>
      </c>
      <c r="H43" s="138"/>
      <c r="I43" s="138"/>
      <c r="J43" s="138"/>
      <c r="K43" s="138"/>
      <c r="L43" s="139"/>
      <c r="M43" s="99" t="s">
        <v>48</v>
      </c>
      <c r="N43" s="100"/>
      <c r="O43" s="100"/>
      <c r="P43" s="138"/>
      <c r="Q43" s="138"/>
      <c r="R43" s="138"/>
      <c r="S43" s="139"/>
      <c r="T43" s="94"/>
    </row>
    <row r="44" spans="2:20" ht="15" hidden="1">
      <c r="B44" s="13"/>
      <c r="C44" s="14"/>
      <c r="D44" s="14"/>
      <c r="E44" s="14"/>
      <c r="F44" s="42" t="str">
        <f>IF(G43=CB3,"          (e.g. reclass, transfer, demotion, IDLOA)"," ")</f>
        <v> </v>
      </c>
      <c r="G44" s="42"/>
      <c r="H44" s="42"/>
      <c r="I44" s="42"/>
      <c r="J44" s="42"/>
      <c r="K44" s="42"/>
      <c r="L44" s="14"/>
      <c r="M44" s="41"/>
      <c r="N44" s="10"/>
      <c r="O44" s="14"/>
      <c r="P44" s="14"/>
      <c r="Q44" s="14"/>
      <c r="R44" s="14"/>
      <c r="S44" s="12"/>
      <c r="T44" s="95"/>
    </row>
    <row r="45" spans="2:20" ht="15" hidden="1">
      <c r="B45" s="41"/>
      <c r="C45" s="10"/>
      <c r="D45" s="10"/>
      <c r="E45" s="10"/>
      <c r="F45" s="10"/>
      <c r="G45" s="10"/>
      <c r="H45" s="10"/>
      <c r="I45" s="10"/>
      <c r="J45" s="10"/>
      <c r="K45" s="10"/>
      <c r="M45" s="99" t="s">
        <v>46</v>
      </c>
      <c r="N45" s="100"/>
      <c r="O45" s="100"/>
      <c r="P45" s="138" t="s">
        <v>3</v>
      </c>
      <c r="Q45" s="138"/>
      <c r="R45" s="138"/>
      <c r="S45" s="139"/>
      <c r="T45" s="2"/>
    </row>
    <row r="46" spans="2:60" ht="15" hidden="1">
      <c r="B46" s="99" t="s">
        <v>173</v>
      </c>
      <c r="C46" s="100"/>
      <c r="D46" s="100"/>
      <c r="E46" s="100"/>
      <c r="F46" s="100"/>
      <c r="G46" s="138" t="s">
        <v>3</v>
      </c>
      <c r="H46" s="138"/>
      <c r="I46" s="138"/>
      <c r="J46" s="138"/>
      <c r="K46" s="138"/>
      <c r="L46" s="139"/>
      <c r="M46" s="41"/>
      <c r="N46" s="10"/>
      <c r="O46" s="10"/>
      <c r="P46" s="10"/>
      <c r="Q46" s="10"/>
      <c r="R46" s="10"/>
      <c r="S46" s="12"/>
      <c r="T46" s="2"/>
      <c r="BH46" s="56"/>
    </row>
    <row r="47" spans="2:20" ht="15" hidden="1">
      <c r="B47" s="41"/>
      <c r="C47" s="10"/>
      <c r="D47" s="10"/>
      <c r="E47" s="10"/>
      <c r="F47" s="10"/>
      <c r="G47" s="10"/>
      <c r="H47" s="10"/>
      <c r="I47" s="10"/>
      <c r="J47" s="10"/>
      <c r="K47" s="10"/>
      <c r="M47" s="99" t="s">
        <v>105</v>
      </c>
      <c r="N47" s="100"/>
      <c r="O47" s="100"/>
      <c r="P47" s="100"/>
      <c r="Q47" s="100"/>
      <c r="R47" s="100"/>
      <c r="S47" s="12"/>
      <c r="T47" s="2"/>
    </row>
    <row r="48" spans="2:60" ht="15" hidden="1">
      <c r="B48" s="99" t="s">
        <v>153</v>
      </c>
      <c r="C48" s="100"/>
      <c r="D48" s="100"/>
      <c r="E48" s="100"/>
      <c r="F48" s="100"/>
      <c r="G48" s="138" t="s">
        <v>3</v>
      </c>
      <c r="H48" s="138"/>
      <c r="I48" s="138"/>
      <c r="J48" s="138"/>
      <c r="K48" s="138"/>
      <c r="L48" s="139"/>
      <c r="M48" s="121"/>
      <c r="N48" s="122"/>
      <c r="O48" s="122"/>
      <c r="P48" s="122"/>
      <c r="Q48" s="122"/>
      <c r="R48" s="122"/>
      <c r="S48" s="123"/>
      <c r="T48" s="2"/>
      <c r="BH48" s="56"/>
    </row>
    <row r="49" spans="2:20" ht="15" hidden="1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43"/>
      <c r="M49" s="121"/>
      <c r="N49" s="122"/>
      <c r="O49" s="122"/>
      <c r="P49" s="122"/>
      <c r="Q49" s="122"/>
      <c r="R49" s="122"/>
      <c r="S49" s="123"/>
      <c r="T49" s="2"/>
    </row>
    <row r="50" spans="2:60" ht="15" hidden="1">
      <c r="B50" s="99" t="s">
        <v>45</v>
      </c>
      <c r="C50" s="100"/>
      <c r="D50" s="100"/>
      <c r="E50" s="100"/>
      <c r="F50" s="100"/>
      <c r="G50" s="138" t="s">
        <v>3</v>
      </c>
      <c r="H50" s="138"/>
      <c r="I50" s="138"/>
      <c r="J50" s="138"/>
      <c r="K50" s="138"/>
      <c r="L50" s="139"/>
      <c r="M50" s="121"/>
      <c r="N50" s="122"/>
      <c r="O50" s="122"/>
      <c r="P50" s="122"/>
      <c r="Q50" s="122"/>
      <c r="R50" s="122"/>
      <c r="S50" s="123"/>
      <c r="BH50" s="69">
        <f>SUM(BH2:BH49)</f>
        <v>19</v>
      </c>
    </row>
    <row r="51" spans="2:19" ht="15" hidden="1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57"/>
      <c r="M51" s="121"/>
      <c r="N51" s="122"/>
      <c r="O51" s="122"/>
      <c r="P51" s="122"/>
      <c r="Q51" s="122"/>
      <c r="R51" s="122"/>
      <c r="S51" s="123"/>
    </row>
    <row r="52" spans="2:19" ht="15" hidden="1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43"/>
      <c r="M52" s="121"/>
      <c r="N52" s="122"/>
      <c r="O52" s="122"/>
      <c r="P52" s="122"/>
      <c r="Q52" s="122"/>
      <c r="R52" s="122"/>
      <c r="S52" s="123"/>
    </row>
    <row r="53" spans="2:19" ht="15" hidden="1">
      <c r="B53" s="99" t="s">
        <v>104</v>
      </c>
      <c r="C53" s="100"/>
      <c r="D53" s="100"/>
      <c r="E53" s="100"/>
      <c r="F53" s="100"/>
      <c r="G53" s="138" t="s">
        <v>3</v>
      </c>
      <c r="H53" s="138"/>
      <c r="I53" s="138"/>
      <c r="J53" s="138"/>
      <c r="K53" s="138"/>
      <c r="L53" s="139"/>
      <c r="M53" s="121"/>
      <c r="N53" s="122"/>
      <c r="O53" s="122"/>
      <c r="P53" s="122"/>
      <c r="Q53" s="122"/>
      <c r="R53" s="122"/>
      <c r="S53" s="123"/>
    </row>
    <row r="54" spans="2:19" ht="15" hidden="1">
      <c r="B54" s="99"/>
      <c r="C54" s="100"/>
      <c r="D54" s="100"/>
      <c r="E54" s="100"/>
      <c r="F54" s="14"/>
      <c r="G54" s="119"/>
      <c r="H54" s="119"/>
      <c r="I54" s="119"/>
      <c r="J54" s="119"/>
      <c r="K54" s="119"/>
      <c r="L54" s="120"/>
      <c r="M54" s="121"/>
      <c r="N54" s="122"/>
      <c r="O54" s="122"/>
      <c r="P54" s="122"/>
      <c r="Q54" s="122"/>
      <c r="R54" s="122"/>
      <c r="S54" s="123"/>
    </row>
    <row r="55" spans="2:19" ht="15" hidden="1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124"/>
      <c r="N55" s="125"/>
      <c r="O55" s="125"/>
      <c r="P55" s="125"/>
      <c r="Q55" s="125"/>
      <c r="R55" s="125"/>
      <c r="S55" s="126"/>
    </row>
    <row r="56" spans="2:19" ht="15" hidden="1">
      <c r="B56" s="170" t="s">
        <v>186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2"/>
    </row>
    <row r="57" spans="2:19" ht="15" hidden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3" t="s">
        <v>191</v>
      </c>
      <c r="N57" s="10"/>
      <c r="O57" s="10"/>
      <c r="P57" s="10"/>
      <c r="Q57" s="97"/>
      <c r="R57" s="97"/>
      <c r="S57" s="98"/>
    </row>
    <row r="58" spans="2:19" ht="15" hidden="1">
      <c r="B58" s="13" t="s">
        <v>111</v>
      </c>
      <c r="C58" s="14"/>
      <c r="D58" s="14"/>
      <c r="E58" s="14"/>
      <c r="F58" s="14"/>
      <c r="G58" s="14"/>
      <c r="H58" s="14"/>
      <c r="I58" s="14"/>
      <c r="J58" s="14"/>
      <c r="K58" s="14"/>
      <c r="L58" s="12"/>
      <c r="M58" s="14"/>
      <c r="O58" s="14"/>
      <c r="P58" s="14"/>
      <c r="Q58" s="14"/>
      <c r="R58" s="14"/>
      <c r="S58" s="50"/>
    </row>
    <row r="59" spans="2:19" ht="15" hidden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3"/>
      <c r="M59" s="10" t="s">
        <v>44</v>
      </c>
      <c r="S59" s="12"/>
    </row>
    <row r="60" spans="2:19" ht="15" hidden="1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3"/>
      <c r="S60" s="12"/>
    </row>
    <row r="61" spans="2:19" ht="15" hidden="1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104" t="s">
        <v>172</v>
      </c>
      <c r="N61" s="105"/>
      <c r="O61" s="105"/>
      <c r="P61" s="105"/>
      <c r="Q61" s="105"/>
      <c r="R61" s="105"/>
      <c r="S61" s="106"/>
    </row>
    <row r="62" spans="2:19" ht="15" hidden="1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104"/>
      <c r="N62" s="105"/>
      <c r="O62" s="105"/>
      <c r="P62" s="105"/>
      <c r="Q62" s="105"/>
      <c r="R62" s="105"/>
      <c r="S62" s="106"/>
    </row>
    <row r="63" spans="2:19" ht="15" hidden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6"/>
      <c r="M63" s="51"/>
      <c r="N63" s="51"/>
      <c r="O63" s="51"/>
      <c r="P63" s="51"/>
      <c r="Q63" s="51"/>
      <c r="R63" s="51"/>
      <c r="S63" s="52"/>
    </row>
    <row r="92" ht="15"/>
  </sheetData>
  <sheetProtection password="BE47" sheet="1" selectLockedCells="1"/>
  <mergeCells count="97">
    <mergeCell ref="B9:L9"/>
    <mergeCell ref="B20:K20"/>
    <mergeCell ref="B24:I24"/>
    <mergeCell ref="B22:K22"/>
    <mergeCell ref="B17:S17"/>
    <mergeCell ref="M13:S16"/>
    <mergeCell ref="B21:K21"/>
    <mergeCell ref="R26:S26"/>
    <mergeCell ref="B25:S25"/>
    <mergeCell ref="M26:Q26"/>
    <mergeCell ref="N4:S4"/>
    <mergeCell ref="B10:S10"/>
    <mergeCell ref="B12:K12"/>
    <mergeCell ref="B5:G5"/>
    <mergeCell ref="H5:M5"/>
    <mergeCell ref="B26:G26"/>
    <mergeCell ref="M19:S23"/>
    <mergeCell ref="B31:S31"/>
    <mergeCell ref="B32:E32"/>
    <mergeCell ref="M32:P32"/>
    <mergeCell ref="B19:K19"/>
    <mergeCell ref="F29:K29"/>
    <mergeCell ref="H26:L26"/>
    <mergeCell ref="D27:L27"/>
    <mergeCell ref="P27:S27"/>
    <mergeCell ref="O28:S28"/>
    <mergeCell ref="B29:E29"/>
    <mergeCell ref="CT3:CV3"/>
    <mergeCell ref="B11:K11"/>
    <mergeCell ref="N5:S5"/>
    <mergeCell ref="E6:J6"/>
    <mergeCell ref="B23:K23"/>
    <mergeCell ref="M9:Q9"/>
    <mergeCell ref="H4:M4"/>
    <mergeCell ref="B13:K13"/>
    <mergeCell ref="B3:S3"/>
    <mergeCell ref="M8:R8"/>
    <mergeCell ref="B56:S56"/>
    <mergeCell ref="G50:L50"/>
    <mergeCell ref="B50:F50"/>
    <mergeCell ref="M45:O45"/>
    <mergeCell ref="B41:F41"/>
    <mergeCell ref="P35:S35"/>
    <mergeCell ref="P41:S41"/>
    <mergeCell ref="M43:O43"/>
    <mergeCell ref="P45:S45"/>
    <mergeCell ref="M47:R47"/>
    <mergeCell ref="B1:S2"/>
    <mergeCell ref="AQ1:AR1"/>
    <mergeCell ref="AW1:AX1"/>
    <mergeCell ref="AT1:AU1"/>
    <mergeCell ref="M18:S18"/>
    <mergeCell ref="B8:F8"/>
    <mergeCell ref="B18:K18"/>
    <mergeCell ref="L7:O7"/>
    <mergeCell ref="B7:K7"/>
    <mergeCell ref="G8:L8"/>
    <mergeCell ref="B59:L63"/>
    <mergeCell ref="B48:F48"/>
    <mergeCell ref="B46:F46"/>
    <mergeCell ref="G41:L41"/>
    <mergeCell ref="G46:L46"/>
    <mergeCell ref="B39:L39"/>
    <mergeCell ref="G51:L51"/>
    <mergeCell ref="G53:L53"/>
    <mergeCell ref="B51:F51"/>
    <mergeCell ref="B53:F53"/>
    <mergeCell ref="F32:L32"/>
    <mergeCell ref="B43:F43"/>
    <mergeCell ref="K35:N35"/>
    <mergeCell ref="B33:J33"/>
    <mergeCell ref="K33:Q33"/>
    <mergeCell ref="M39:S39"/>
    <mergeCell ref="K36:O36"/>
    <mergeCell ref="K37:O37"/>
    <mergeCell ref="P43:S43"/>
    <mergeCell ref="G43:L43"/>
    <mergeCell ref="M41:O41"/>
    <mergeCell ref="M48:S55"/>
    <mergeCell ref="L29:S29"/>
    <mergeCell ref="G30:K30"/>
    <mergeCell ref="O30:R30"/>
    <mergeCell ref="M11:S12"/>
    <mergeCell ref="M27:O27"/>
    <mergeCell ref="G48:L48"/>
    <mergeCell ref="P36:S36"/>
    <mergeCell ref="Q32:S32"/>
    <mergeCell ref="M28:N28"/>
    <mergeCell ref="Q57:S57"/>
    <mergeCell ref="B54:E54"/>
    <mergeCell ref="C28:L28"/>
    <mergeCell ref="M61:S62"/>
    <mergeCell ref="B34:H34"/>
    <mergeCell ref="E30:F30"/>
    <mergeCell ref="I34:O34"/>
    <mergeCell ref="B38:S38"/>
    <mergeCell ref="G54:L54"/>
  </mergeCells>
  <dataValidations count="22">
    <dataValidation allowBlank="1" showInputMessage="1" showErrorMessage="1" sqref="B13"/>
    <dataValidation type="list" allowBlank="1" showInputMessage="1" showErrorMessage="1" sqref="G43">
      <formula1>$CB$2:$CB$4</formula1>
    </dataValidation>
    <dataValidation type="list" allowBlank="1" showInputMessage="1" showErrorMessage="1" sqref="G41">
      <formula1>$CA$2:$CA$5</formula1>
    </dataValidation>
    <dataValidation type="textLength" operator="equal" allowBlank="1" showInputMessage="1" showErrorMessage="1" prompt="Please enter the 10-digit phone number&#10;e.g. 3067870654" error="The number you supplied is not a 10-digit number." sqref="Q32:S32">
      <formula1>10</formula1>
    </dataValidation>
    <dataValidation type="list" allowBlank="1" showInputMessage="1" showErrorMessage="1" sqref="B20:K20">
      <formula1>$AT$2:$AT$8</formula1>
    </dataValidation>
    <dataValidation type="list" allowBlank="1" showInputMessage="1" showErrorMessage="1" sqref="B21:K21">
      <formula1>$AW$2:$AW$8</formula1>
    </dataValidation>
    <dataValidation type="list" allowBlank="1" showInputMessage="1" showErrorMessage="1" sqref="L7">
      <formula1>$AL$2:$AL$4</formula1>
    </dataValidation>
    <dataValidation type="textLength" operator="equal" allowBlank="1" showInputMessage="1" showErrorMessage="1" prompt="Enter the 10 digit phone number (e.g. 3067870654)" error="You must enter the phone number as a 10 digit number (3067870654)" sqref="E6:J6">
      <formula1>10</formula1>
    </dataValidation>
    <dataValidation type="list" allowBlank="1" showInputMessage="1" showErrorMessage="1" sqref="B12:K12">
      <formula1>$AM$2:$AM$10</formula1>
    </dataValidation>
    <dataValidation type="list" allowBlank="1" showInputMessage="1" showErrorMessage="1" sqref="G53:L53">
      <formula1>$CG$2:$CG$6</formula1>
    </dataValidation>
    <dataValidation type="list" allowBlank="1" showInputMessage="1" showErrorMessage="1" sqref="M9:Q9">
      <formula1>$AJ$2:$AJ$4</formula1>
    </dataValidation>
    <dataValidation type="list" allowBlank="1" showInputMessage="1" showErrorMessage="1" sqref="L19:L20">
      <formula1>$AQ$2:$AQ$8</formula1>
    </dataValidation>
    <dataValidation type="list" allowBlank="1" showInputMessage="1" showErrorMessage="1" sqref="B19:K19">
      <formula1>$AQ$2:$AQ$11</formula1>
    </dataValidation>
    <dataValidation type="list" allowBlank="1" showInputMessage="1" showErrorMessage="1" sqref="F29:K29">
      <formula1>$BB$2:$BB$23</formula1>
    </dataValidation>
    <dataValidation type="list" allowBlank="1" showInputMessage="1" showErrorMessage="1" sqref="P41:S41">
      <formula1>$CI$2:$CI$5</formula1>
    </dataValidation>
    <dataValidation type="list" allowBlank="1" showInputMessage="1" showErrorMessage="1" sqref="S8">
      <formula1>$AI$2:$AI$4</formula1>
    </dataValidation>
    <dataValidation type="list" allowBlank="1" showInputMessage="1" showErrorMessage="1" sqref="P45:S45">
      <formula1>$CJ$2:$CJ$7</formula1>
    </dataValidation>
    <dataValidation type="list" allowBlank="1" showInputMessage="1" showErrorMessage="1" sqref="G48:L48">
      <formula1>$CD$2:$CD$8</formula1>
    </dataValidation>
    <dataValidation type="list" allowBlank="1" showInputMessage="1" showErrorMessage="1" sqref="G46:L46">
      <formula1>$CC$2:$CC$5</formula1>
    </dataValidation>
    <dataValidation type="list" allowBlank="1" showInputMessage="1" showErrorMessage="1" sqref="G50:L50">
      <formula1>$CE$2:$CE$7</formula1>
    </dataValidation>
    <dataValidation type="list" allowBlank="1" showInputMessage="1" showErrorMessage="1" sqref="G51:L51">
      <formula1>$CF$2:$CF$4</formula1>
    </dataValidation>
    <dataValidation type="list" allowBlank="1" showInputMessage="1" showErrorMessage="1" sqref="O28:S28">
      <formula1>$BE$2:$BE$22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98" r:id="rId2"/>
  <ignoredErrors>
    <ignoredError sqref="CL2:CL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CRC Status Confirmation Form</dc:title>
  <dc:subject/>
  <dc:creator>Lewis, Darcy PSC</dc:creator>
  <cp:keywords/>
  <dc:description/>
  <cp:lastModifiedBy>McPherson, Maxine PSC</cp:lastModifiedBy>
  <cp:lastPrinted>2014-05-01T17:46:31Z</cp:lastPrinted>
  <dcterms:created xsi:type="dcterms:W3CDTF">2013-10-10T21:41:46Z</dcterms:created>
  <dcterms:modified xsi:type="dcterms:W3CDTF">2015-06-11T14:32:06Z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vi">
    <vt:lpwstr>90;#In Scope|2b441f9f-b0b2-4927-9956-b86b96a179e2;#91;#Out of Scope|c93536a7-7b9e-455a-bb43-32305c33c7f5;#92;#In Scope|78f20440-8e58-422a-92ea-521d7bfcc325;#93;#Out of Scope|4ac3589e-b83e-42b8-b622-16125b098c2e</vt:lpwstr>
  </property>
  <property fmtid="{D5CDD505-2E9C-101B-9397-08002B2CF9AE}" pid="4" name="gc292ea766884639b0c2589c641dfd">
    <vt:lpwstr>Forms|0751be41-5a6d-4b06-9e47-1f32d9e7ceda</vt:lpwstr>
  </property>
  <property fmtid="{D5CDD505-2E9C-101B-9397-08002B2CF9AE}" pid="5" name="c8a38797464849b2b8585b2872159d">
    <vt:lpwstr>Manager|aa5c0122-fb13-4ae1-983a-7aa2add117b5</vt:lpwstr>
  </property>
  <property fmtid="{D5CDD505-2E9C-101B-9397-08002B2CF9AE}" pid="6" name="Descriptio">
    <vt:lpwstr>This form is to be completed by managers to initiate the criminal record check process after a candidate selection decision has been made.</vt:lpwstr>
  </property>
  <property fmtid="{D5CDD505-2E9C-101B-9397-08002B2CF9AE}" pid="7" name="f8960e8793be4523bd8488633231e4">
    <vt:lpwstr>In Scope|2b441f9f-b0b2-4927-9956-b86b96a179e2;Out of Scope|c93536a7-7b9e-455a-bb43-32305c33c7f5;In Scope|78f20440-8e58-422a-92ea-521d7bfcc325;Out of Scope|4ac3589e-b83e-42b8-b622-16125b098c2e</vt:lpwstr>
  </property>
  <property fmtid="{D5CDD505-2E9C-101B-9397-08002B2CF9AE}" pid="8" name="Document Ty">
    <vt:lpwstr>11;#Forms|0751be41-5a6d-4b06-9e47-1f32d9e7ceda</vt:lpwstr>
  </property>
  <property fmtid="{D5CDD505-2E9C-101B-9397-08002B2CF9AE}" pid="9" name="Ro">
    <vt:lpwstr>3;#Manager|aa5c0122-fb13-4ae1-983a-7aa2add117b5</vt:lpwstr>
  </property>
  <property fmtid="{D5CDD505-2E9C-101B-9397-08002B2CF9AE}" pid="10" name="TaxCatchA">
    <vt:lpwstr>3;#Manager|aa5c0122-fb13-4ae1-983a-7aa2add117b5;#93;#Out of Scope|4ac3589e-b83e-42b8-b622-16125b098c2e;#92;#In Scope|78f20440-8e58-422a-92ea-521d7bfcc325;#91;#Out of Scope|c93536a7-7b9e-455a-bb43-32305c33c7f5;#90;#In Scope|2b441f9f-b0b2-4927-9956-b86b96a1</vt:lpwstr>
  </property>
</Properties>
</file>