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48" windowWidth="9372" windowHeight="4200" activeTab="1"/>
  </bookViews>
  <sheets>
    <sheet name="Readme" sheetId="1" r:id="rId1"/>
    <sheet name="Dairy Update" sheetId="2" r:id="rId2"/>
    <sheet name="Sample" sheetId="3" r:id="rId3"/>
    <sheet name="Planner" sheetId="4" r:id="rId4"/>
  </sheets>
  <definedNames/>
  <calcPr fullCalcOnLoad="1"/>
</workbook>
</file>

<file path=xl/sharedStrings.xml><?xml version="1.0" encoding="utf-8"?>
<sst xmlns="http://schemas.openxmlformats.org/spreadsheetml/2006/main" count="364" uniqueCount="94">
  <si>
    <t>Name:</t>
  </si>
  <si>
    <t>John Dairyman</t>
  </si>
  <si>
    <t>Nov</t>
  </si>
  <si>
    <t>1,</t>
  </si>
  <si>
    <t>Forage Inventory Planner</t>
  </si>
  <si>
    <t>I - Forage Requirement</t>
  </si>
  <si>
    <t>1.  Animal Units</t>
  </si>
  <si>
    <t>Number</t>
  </si>
  <si>
    <t>Animal Units</t>
  </si>
  <si>
    <t>Milking &amp; Dry Cows</t>
  </si>
  <si>
    <t>Heifers</t>
  </si>
  <si>
    <t>(A)  Number of Animal Units   =</t>
  </si>
  <si>
    <t>AU</t>
  </si>
  <si>
    <t>2.  Total Dry Matter Required</t>
  </si>
  <si>
    <t>Est Forage</t>
  </si>
  <si>
    <t>Feeding</t>
  </si>
  <si>
    <t>Required</t>
  </si>
  <si>
    <t>Animal</t>
  </si>
  <si>
    <t>DM per day</t>
  </si>
  <si>
    <t>Period</t>
  </si>
  <si>
    <t>Dry Matter</t>
  </si>
  <si>
    <t>Units</t>
  </si>
  <si>
    <t>(pounds)</t>
  </si>
  <si>
    <t>(days)</t>
  </si>
  <si>
    <t>(tons)</t>
  </si>
  <si>
    <t xml:space="preserve"> </t>
  </si>
  <si>
    <t>(B)  Total Dry Matter Required   =</t>
  </si>
  <si>
    <t>tons</t>
  </si>
  <si>
    <t>II - Current Inventory</t>
  </si>
  <si>
    <t>1.  Dry Hay</t>
  </si>
  <si>
    <t>Bale</t>
  </si>
  <si>
    <t>Quality</t>
  </si>
  <si>
    <t>Weight</t>
  </si>
  <si>
    <t>Bales</t>
  </si>
  <si>
    <t>DM tons</t>
  </si>
  <si>
    <t>Excellent (135+ RFV)</t>
  </si>
  <si>
    <t>Fair (100-125 RFV)</t>
  </si>
  <si>
    <t>Poor  (&lt;100 RFV)</t>
  </si>
  <si>
    <t>(C)  Total Dry Hay Inventory   =</t>
  </si>
  <si>
    <t>2.   Haylage</t>
  </si>
  <si>
    <t>UPRIGHT SILOS</t>
  </si>
  <si>
    <t>Height</t>
  </si>
  <si>
    <t>Diameter</t>
  </si>
  <si>
    <t>Filled</t>
  </si>
  <si>
    <t>Removed</t>
  </si>
  <si>
    <t>Remaining</t>
  </si>
  <si>
    <t>Silo 1</t>
  </si>
  <si>
    <t>Silo 2</t>
  </si>
  <si>
    <t>Silo 3</t>
  </si>
  <si>
    <t>BUNKERS OR PILES</t>
  </si>
  <si>
    <t>Avg</t>
  </si>
  <si>
    <t>Length</t>
  </si>
  <si>
    <t>Width</t>
  </si>
  <si>
    <t>Depth</t>
  </si>
  <si>
    <t>Bunker 1</t>
  </si>
  <si>
    <t>Bunker 2</t>
  </si>
  <si>
    <t>Bunker 3</t>
  </si>
  <si>
    <t>BAGS</t>
  </si>
  <si>
    <t>Bag 1</t>
  </si>
  <si>
    <t>Bag 2</t>
  </si>
  <si>
    <t>Bag 3</t>
  </si>
  <si>
    <t>(D)  Total Haylage Inventory (Uprights + Bunkers or Piles + Bags)  =</t>
  </si>
  <si>
    <t>(E)  Total Hay and Haylage Inventory (C + D)   =</t>
  </si>
  <si>
    <t>3.   Corn Silage</t>
  </si>
  <si>
    <t>(F)  Total Corn Silage Inventory (Uprights + Bunkers or Piles + Bags)  =</t>
  </si>
  <si>
    <t>(G)  Total Forage Available (E + F)   =</t>
  </si>
  <si>
    <t>Total Forage DM Needed (B)   =</t>
  </si>
  <si>
    <t>Difference (G - B)   =</t>
  </si>
  <si>
    <t>III - Hay and Haylage Available to Meet Forage Needs</t>
  </si>
  <si>
    <t>DM Tons</t>
  </si>
  <si>
    <t xml:space="preserve">Feeding </t>
  </si>
  <si>
    <t xml:space="preserve">DM lb per </t>
  </si>
  <si>
    <t>Forage</t>
  </si>
  <si>
    <t>Available</t>
  </si>
  <si>
    <t>Units (A)</t>
  </si>
  <si>
    <t>AU per day</t>
  </si>
  <si>
    <t>Hay (C)</t>
  </si>
  <si>
    <t>Haylage (D)</t>
  </si>
  <si>
    <t>(H)  Total lb Hay Forage DM per Animal Unit per day  =</t>
  </si>
  <si>
    <t>lb</t>
  </si>
  <si>
    <t>IV - Corn Silage Available to Meet Forage Needs</t>
  </si>
  <si>
    <t>Tons</t>
  </si>
  <si>
    <t>Corn Silage(G)</t>
  </si>
  <si>
    <t>Days to Oct 1st</t>
  </si>
  <si>
    <t>(I)  Total lb Corn Silage DM per Animal Unit per day  =</t>
  </si>
  <si>
    <t>V - Forage Surplus or Deficit</t>
  </si>
  <si>
    <t>Hay/Haylage</t>
  </si>
  <si>
    <t>Corn Silage DM</t>
  </si>
  <si>
    <t>Available (H)</t>
  </si>
  <si>
    <t>Available (I)</t>
  </si>
  <si>
    <t>(J)  Surplus or (Deficit) lb DM per Animal Unit per day =</t>
  </si>
  <si>
    <t>Balance  (J)</t>
  </si>
  <si>
    <t>(K)  Total Forage DM Surplus or (Deficit) for the Feeding Period =</t>
  </si>
  <si>
    <t>(L)  Hay Equivalent Surplus or (Deficit)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</si>
</sst>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dd\,"/>
    <numFmt numFmtId="166" formatCode="yyyy"/>
    <numFmt numFmtId="167" formatCode="#"/>
    <numFmt numFmtId="168" formatCode="#;\(#\)"/>
    <numFmt numFmtId="169" formatCode="#.#"/>
    <numFmt numFmtId="170" formatCode="#.#;\(#.#\)"/>
  </numFmts>
  <fonts count="49">
    <font>
      <sz val="10"/>
      <name val="Arial"/>
      <family val="0"/>
    </font>
    <font>
      <b/>
      <sz val="10"/>
      <name val="Arial"/>
      <family val="0"/>
    </font>
    <font>
      <i/>
      <sz val="10"/>
      <name val="Arial"/>
      <family val="0"/>
    </font>
    <font>
      <b/>
      <i/>
      <sz val="10"/>
      <name val="Arial"/>
      <family val="0"/>
    </font>
    <font>
      <sz val="9"/>
      <name val="Arial"/>
      <family val="2"/>
    </font>
    <font>
      <sz val="20"/>
      <name val="Arial"/>
      <family val="2"/>
    </font>
    <font>
      <b/>
      <sz val="12"/>
      <color indexed="12"/>
      <name val="Arial"/>
      <family val="2"/>
    </font>
    <font>
      <sz val="10"/>
      <color indexed="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6"/>
      <color indexed="8"/>
      <name val="Arial"/>
      <family val="0"/>
    </font>
    <font>
      <sz val="18"/>
      <color indexed="8"/>
      <name val="Arial"/>
      <family val="0"/>
    </font>
    <font>
      <sz val="11"/>
      <color indexed="8"/>
      <name val="Arial"/>
      <family val="0"/>
    </font>
    <font>
      <b/>
      <sz val="11"/>
      <color indexed="8"/>
      <name val="Arial"/>
      <family val="0"/>
    </font>
    <font>
      <u val="single"/>
      <sz val="11"/>
      <color indexed="8"/>
      <name val="Arial"/>
      <family val="0"/>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Alignment="1">
      <alignment/>
    </xf>
    <xf numFmtId="0" fontId="0" fillId="33" borderId="0" xfId="0" applyFill="1" applyAlignment="1" applyProtection="1">
      <alignment vertical="center"/>
      <protection locked="0"/>
    </xf>
    <xf numFmtId="164" fontId="0" fillId="0" borderId="0" xfId="0" applyNumberFormat="1" applyAlignment="1">
      <alignment vertical="center"/>
    </xf>
    <xf numFmtId="165" fontId="0" fillId="0" borderId="0" xfId="0" applyNumberFormat="1" applyAlignment="1">
      <alignment horizontal="center" vertical="center"/>
    </xf>
    <xf numFmtId="166" fontId="0" fillId="0" borderId="0" xfId="0" applyNumberFormat="1" applyAlignment="1">
      <alignment horizontal="left" vertical="center"/>
    </xf>
    <xf numFmtId="0" fontId="0" fillId="33" borderId="10" xfId="0"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1" fontId="8" fillId="0" borderId="0" xfId="0" applyNumberFormat="1" applyFont="1" applyAlignment="1" applyProtection="1">
      <alignment horizontal="center"/>
      <protection hidden="1"/>
    </xf>
    <xf numFmtId="0" fontId="9" fillId="33" borderId="10" xfId="0" applyFon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164" fontId="0" fillId="0" borderId="0" xfId="0" applyNumberFormat="1" applyAlignment="1" applyProtection="1">
      <alignment vertical="center"/>
      <protection/>
    </xf>
    <xf numFmtId="165" fontId="0" fillId="0" borderId="0" xfId="0" applyNumberFormat="1" applyAlignment="1" applyProtection="1">
      <alignment horizontal="center" vertical="center"/>
      <protection/>
    </xf>
    <xf numFmtId="0" fontId="5" fillId="0" borderId="0" xfId="0" applyFont="1" applyAlignment="1" applyProtection="1">
      <alignment horizontal="center" vertical="center"/>
      <protection/>
    </xf>
    <xf numFmtId="0" fontId="6" fillId="0" borderId="11" xfId="0" applyFont="1" applyBorder="1" applyAlignment="1" applyProtection="1">
      <alignment horizontal="left" vertical="center"/>
      <protection/>
    </xf>
    <xf numFmtId="0" fontId="7" fillId="0" borderId="11" xfId="0" applyFont="1" applyBorder="1" applyAlignment="1" applyProtection="1">
      <alignment vertical="center"/>
      <protection/>
    </xf>
    <xf numFmtId="0" fontId="0" fillId="0" borderId="11" xfId="0" applyBorder="1" applyAlignment="1" applyProtection="1">
      <alignment vertical="center"/>
      <protection/>
    </xf>
    <xf numFmtId="0" fontId="7"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Alignment="1" applyProtection="1" quotePrefix="1">
      <alignment horizontal="left" vertical="center"/>
      <protection/>
    </xf>
    <xf numFmtId="0" fontId="0" fillId="0" borderId="0" xfId="0"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right" vertical="center"/>
      <protection/>
    </xf>
    <xf numFmtId="0" fontId="1" fillId="0" borderId="0" xfId="0" applyFont="1" applyAlignment="1" applyProtection="1" quotePrefix="1">
      <alignment horizontal="right" vertical="center"/>
      <protection/>
    </xf>
    <xf numFmtId="0" fontId="1" fillId="0" borderId="0" xfId="0" applyFont="1" applyAlignment="1" applyProtection="1">
      <alignment horizontal="right" vertical="center"/>
      <protection/>
    </xf>
    <xf numFmtId="0" fontId="1" fillId="0" borderId="0" xfId="0" applyFont="1" applyAlignment="1" applyProtection="1" quotePrefix="1">
      <alignment horizontal="left" vertical="center"/>
      <protection/>
    </xf>
    <xf numFmtId="0" fontId="0" fillId="0" borderId="0" xfId="0" applyAlignment="1" applyProtection="1" quotePrefix="1">
      <alignment horizontal="right" vertical="center"/>
      <protection/>
    </xf>
    <xf numFmtId="1" fontId="0" fillId="0" borderId="0" xfId="0" applyNumberFormat="1" applyAlignment="1" applyProtection="1">
      <alignment horizontal="center" vertical="center"/>
      <protection/>
    </xf>
    <xf numFmtId="1" fontId="1" fillId="0" borderId="0" xfId="0" applyNumberFormat="1" applyFont="1" applyAlignment="1" applyProtection="1">
      <alignment vertical="center"/>
      <protection/>
    </xf>
    <xf numFmtId="167" fontId="0" fillId="0" borderId="0" xfId="0" applyNumberFormat="1" applyAlignment="1" applyProtection="1">
      <alignment vertical="center"/>
      <protection/>
    </xf>
    <xf numFmtId="0" fontId="0" fillId="0" borderId="0" xfId="0" applyFont="1" applyAlignment="1" applyProtection="1">
      <alignment horizontal="center" vertical="center"/>
      <protection/>
    </xf>
    <xf numFmtId="0" fontId="9" fillId="33" borderId="10" xfId="0" applyFont="1" applyFill="1" applyBorder="1" applyAlignment="1" applyProtection="1">
      <alignment horizontal="center" vertical="center"/>
      <protection/>
    </xf>
    <xf numFmtId="167" fontId="0" fillId="0" borderId="0" xfId="0" applyNumberFormat="1" applyAlignment="1" applyProtection="1">
      <alignment horizontal="center" vertical="center"/>
      <protection/>
    </xf>
    <xf numFmtId="0" fontId="0" fillId="0" borderId="0" xfId="0" applyAlignment="1" applyProtection="1" quotePrefix="1">
      <alignment horizontal="center" vertical="center"/>
      <protection/>
    </xf>
    <xf numFmtId="167" fontId="1" fillId="0" borderId="0" xfId="0" applyNumberFormat="1" applyFont="1" applyAlignment="1" applyProtection="1">
      <alignment vertical="center"/>
      <protection/>
    </xf>
    <xf numFmtId="167" fontId="1" fillId="0" borderId="0" xfId="0" applyNumberFormat="1" applyFont="1" applyAlignment="1" applyProtection="1">
      <alignment horizontal="right" vertical="center"/>
      <protection/>
    </xf>
    <xf numFmtId="168" fontId="1" fillId="0" borderId="0" xfId="0" applyNumberFormat="1" applyFont="1" applyAlignment="1" applyProtection="1">
      <alignment horizontal="right" vertical="center"/>
      <protection/>
    </xf>
    <xf numFmtId="169" fontId="0" fillId="0" borderId="0" xfId="0" applyNumberFormat="1" applyAlignment="1" applyProtection="1">
      <alignment horizontal="center" vertical="center"/>
      <protection/>
    </xf>
    <xf numFmtId="169" fontId="1" fillId="0" borderId="0" xfId="0" applyNumberFormat="1" applyFont="1" applyAlignment="1" applyProtection="1">
      <alignment vertical="center"/>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protection/>
    </xf>
    <xf numFmtId="1" fontId="0" fillId="0" borderId="0" xfId="0" applyNumberFormat="1" applyAlignment="1" applyProtection="1">
      <alignment/>
      <protection/>
    </xf>
    <xf numFmtId="0" fontId="0" fillId="0" borderId="0" xfId="0" applyAlignment="1" applyProtection="1">
      <alignment horizontal="left" vertical="center"/>
      <protection/>
    </xf>
    <xf numFmtId="169" fontId="0" fillId="0" borderId="0" xfId="0" applyNumberFormat="1" applyAlignment="1" applyProtection="1" quotePrefix="1">
      <alignment horizontal="center" vertical="center"/>
      <protection/>
    </xf>
    <xf numFmtId="170" fontId="1" fillId="0" borderId="0" xfId="0" applyNumberFormat="1" applyFon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19050</xdr:colOff>
      <xdr:row>0</xdr:row>
      <xdr:rowOff>0</xdr:rowOff>
    </xdr:to>
    <xdr:sp fLocksText="0">
      <xdr:nvSpPr>
        <xdr:cNvPr id="1" name="Text 1"/>
        <xdr:cNvSpPr txBox="1">
          <a:spLocks noChangeArrowheads="1"/>
        </xdr:cNvSpPr>
      </xdr:nvSpPr>
      <xdr:spPr>
        <a:xfrm>
          <a:off x="609600" y="0"/>
          <a:ext cx="19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xdr:row>
      <xdr:rowOff>0</xdr:rowOff>
    </xdr:from>
    <xdr:to>
      <xdr:col>8</xdr:col>
      <xdr:colOff>409575</xdr:colOff>
      <xdr:row>49</xdr:row>
      <xdr:rowOff>142875</xdr:rowOff>
    </xdr:to>
    <xdr:sp>
      <xdr:nvSpPr>
        <xdr:cNvPr id="2" name="Text 2"/>
        <xdr:cNvSpPr txBox="1">
          <a:spLocks noChangeArrowheads="1"/>
        </xdr:cNvSpPr>
      </xdr:nvSpPr>
      <xdr:spPr>
        <a:xfrm>
          <a:off x="609600" y="161925"/>
          <a:ext cx="4676775" cy="79152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FORINV Excel Workbook</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spreadsheet can be used to help plan ahead for the amount of forage needed in the dairy operation.  The program is designed to supplement the </a:t>
          </a:r>
          <a:r>
            <a:rPr lang="en-US" cap="none" sz="1100" b="1" i="0" u="none" baseline="0">
              <a:solidFill>
                <a:srgbClr val="000000"/>
              </a:solidFill>
              <a:latin typeface="Arial"/>
              <a:ea typeface="Arial"/>
              <a:cs typeface="Arial"/>
            </a:rPr>
            <a:t>Dairy Update: Forage Inventory Management</a:t>
          </a:r>
          <a:r>
            <a:rPr lang="en-US" cap="none" sz="1100" b="0" i="0" u="none" baseline="0">
              <a:solidFill>
                <a:srgbClr val="000000"/>
              </a:solidFill>
              <a:latin typeface="Arial"/>
              <a:ea typeface="Arial"/>
              <a:cs typeface="Arial"/>
            </a:rPr>
            <a:t> (Issue123).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FORINV is an Excel Workbook that consists of several sheets, each is labeled at the bottom of the sheet.  The original program is in template form.  When you save your entries you will be asked to provide a name.  The description of each sheet follows: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Readme</a:t>
          </a:r>
          <a:r>
            <a:rPr lang="en-US" cap="none" sz="1100" b="0" i="0" u="none" baseline="0">
              <a:solidFill>
                <a:srgbClr val="000000"/>
              </a:solidFill>
              <a:latin typeface="Arial"/>
              <a:ea typeface="Arial"/>
              <a:cs typeface="Arial"/>
            </a:rPr>
            <a:t>  -  This document.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Dairy Update</a:t>
          </a:r>
          <a:r>
            <a:rPr lang="en-US" cap="none" sz="1100" b="0" i="0" u="none" baseline="0">
              <a:solidFill>
                <a:srgbClr val="000000"/>
              </a:solidFill>
              <a:latin typeface="Arial"/>
              <a:ea typeface="Arial"/>
              <a:cs typeface="Arial"/>
            </a:rPr>
            <a:t>  -  The text from the Dairy Update (Issue 123).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Sample</a:t>
          </a:r>
          <a:r>
            <a:rPr lang="en-US" cap="none" sz="1100" b="0" i="0" u="none" baseline="0">
              <a:solidFill>
                <a:srgbClr val="000000"/>
              </a:solidFill>
              <a:latin typeface="Arial"/>
              <a:ea typeface="Arial"/>
              <a:cs typeface="Arial"/>
            </a:rPr>
            <a:t>  -  The sample report from the Dairy Update.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Planner</a:t>
          </a:r>
          <a:r>
            <a:rPr lang="en-US" cap="none" sz="1100" b="0" i="0" u="none" baseline="0">
              <a:solidFill>
                <a:srgbClr val="000000"/>
              </a:solidFill>
              <a:latin typeface="Arial"/>
              <a:ea typeface="Arial"/>
              <a:cs typeface="Arial"/>
            </a:rPr>
            <a:t>  -  Use this sheet to plan your forage needs for the future.      
</a:t>
          </a:r>
          <a:r>
            <a:rPr lang="en-US" cap="none" sz="1100" b="0" i="0" u="none" baseline="0">
              <a:solidFill>
                <a:srgbClr val="000000"/>
              </a:solidFill>
              <a:latin typeface="Arial"/>
              <a:ea typeface="Arial"/>
              <a:cs typeface="Arial"/>
            </a:rPr>
            <a:t>     See the Dairy Update for a description on how to use the Planner.  
</a:t>
          </a:r>
          <a:r>
            <a:rPr lang="en-US" cap="none" sz="1100" b="0" i="0" u="none" baseline="0">
              <a:solidFill>
                <a:srgbClr val="000000"/>
              </a:solidFill>
              <a:latin typeface="Arial"/>
              <a:ea typeface="Arial"/>
              <a:cs typeface="Arial"/>
            </a:rPr>
            <a:t>     Make entries in the gray shaded areas.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Jerry Steuernagel
</a:t>
          </a:r>
          <a:r>
            <a:rPr lang="en-US" cap="none" sz="1100" b="0" i="0" u="none" baseline="0">
              <a:solidFill>
                <a:srgbClr val="000000"/>
              </a:solidFill>
              <a:latin typeface="Arial"/>
              <a:ea typeface="Arial"/>
              <a:cs typeface="Arial"/>
            </a:rPr>
            <a:t>     Extension Animal Scientist
</a:t>
          </a:r>
          <a:r>
            <a:rPr lang="en-US" cap="none" sz="1100" b="0" i="0" u="none" baseline="0">
              <a:solidFill>
                <a:srgbClr val="000000"/>
              </a:solidFill>
              <a:latin typeface="Arial"/>
              <a:ea typeface="Arial"/>
              <a:cs typeface="Arial"/>
            </a:rPr>
            <a:t>     University of Minnesota
</a:t>
          </a:r>
          <a:r>
            <a:rPr lang="en-US" cap="none" sz="1100" b="0" i="0" u="none" baseline="0">
              <a:solidFill>
                <a:srgbClr val="000000"/>
              </a:solidFill>
              <a:latin typeface="Arial"/>
              <a:ea typeface="Arial"/>
              <a:cs typeface="Arial"/>
            </a:rPr>
            <a:t>     612-624-5391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D3" sqref="D3"/>
    </sheetView>
  </sheetViews>
  <sheetFormatPr defaultColWidth="9.140625" defaultRowHeight="12.75"/>
  <sheetData/>
  <sheetProtection sheet="1" objects="1" scenarios="1"/>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92" zoomScaleNormal="92" zoomScalePageLayoutView="0" workbookViewId="0" topLeftCell="A1">
      <selection activeCell="D58" sqref="D58"/>
    </sheetView>
  </sheetViews>
  <sheetFormatPr defaultColWidth="9.140625" defaultRowHeight="12.75"/>
  <cols>
    <col min="10" max="10" width="6.57421875" style="0" customWidth="1"/>
    <col min="11" max="11" width="4.57421875" style="0" customWidth="1"/>
  </cols>
  <sheetData/>
  <sheetProtection sheet="1" objects="1" scenarios="1"/>
  <printOptions/>
  <pageMargins left="0.75" right="0.75" top="1" bottom="1" header="0.5" footer="0.5"/>
  <pageSetup horizontalDpi="300" verticalDpi="300" orientation="portrait" scale="95" r:id="rId5"/>
  <headerFooter alignWithMargins="0">
    <oddHeader>&amp;C&amp;20Dairy Update</oddHeader>
    <oddFooter>&amp;CPage &amp;P</oddFooter>
  </headerFooter>
  <legacyDrawing r:id="rId4"/>
  <oleObjects>
    <oleObject progId="Word.Document.6" shapeId="763447" r:id="rId1"/>
    <oleObject progId="Word.Document.6" shapeId="775696" r:id="rId2"/>
    <oleObject progId="Word.Document.6" shapeId="821171" r:id="rId3"/>
  </oleObjects>
</worksheet>
</file>

<file path=xl/worksheets/sheet3.xml><?xml version="1.0" encoding="utf-8"?>
<worksheet xmlns="http://schemas.openxmlformats.org/spreadsheetml/2006/main" xmlns:r="http://schemas.openxmlformats.org/officeDocument/2006/relationships">
  <dimension ref="A2:O128"/>
  <sheetViews>
    <sheetView zoomScalePageLayoutView="0" workbookViewId="0" topLeftCell="A1">
      <selection activeCell="B2" sqref="B2"/>
    </sheetView>
  </sheetViews>
  <sheetFormatPr defaultColWidth="5.7109375" defaultRowHeight="12.75"/>
  <cols>
    <col min="1" max="16384" width="5.7109375" style="13" customWidth="1"/>
  </cols>
  <sheetData>
    <row r="2" spans="1:15" ht="12.75">
      <c r="A2" s="12" t="s">
        <v>0</v>
      </c>
      <c r="B2" s="9" t="s">
        <v>1</v>
      </c>
      <c r="C2" s="9"/>
      <c r="D2" s="9"/>
      <c r="E2" s="9"/>
      <c r="F2" s="9"/>
      <c r="M2" s="14" t="s">
        <v>2</v>
      </c>
      <c r="N2" s="15" t="s">
        <v>3</v>
      </c>
      <c r="O2" s="47">
        <v>1996</v>
      </c>
    </row>
    <row r="4" ht="24">
      <c r="H4" s="16" t="s">
        <v>4</v>
      </c>
    </row>
    <row r="6" spans="1:15" s="20" customFormat="1" ht="15.75" thickBot="1">
      <c r="A6" s="17" t="s">
        <v>5</v>
      </c>
      <c r="B6" s="18"/>
      <c r="C6" s="18"/>
      <c r="D6" s="18"/>
      <c r="E6" s="18"/>
      <c r="F6" s="18"/>
      <c r="G6" s="19"/>
      <c r="H6" s="18"/>
      <c r="I6" s="18"/>
      <c r="J6" s="18"/>
      <c r="K6" s="18"/>
      <c r="L6" s="18"/>
      <c r="M6" s="18"/>
      <c r="N6" s="18"/>
      <c r="O6" s="18"/>
    </row>
    <row r="7" s="20" customFormat="1" ht="12.75"/>
    <row r="8" spans="1:4" ht="12.75">
      <c r="A8" s="21" t="s">
        <v>6</v>
      </c>
      <c r="D8" s="22"/>
    </row>
    <row r="10" spans="6:8" ht="12.75">
      <c r="F10" s="23" t="s">
        <v>7</v>
      </c>
      <c r="H10" s="24" t="s">
        <v>8</v>
      </c>
    </row>
    <row r="11" spans="2:8" ht="12.75">
      <c r="B11" s="13" t="s">
        <v>9</v>
      </c>
      <c r="D11" s="25"/>
      <c r="F11" s="10">
        <v>100</v>
      </c>
      <c r="G11" s="23"/>
      <c r="H11" s="23">
        <f>F11*1</f>
        <v>100</v>
      </c>
    </row>
    <row r="12" spans="2:8" ht="12.75">
      <c r="B12" s="13" t="s">
        <v>10</v>
      </c>
      <c r="F12" s="10">
        <v>100</v>
      </c>
      <c r="G12" s="23"/>
      <c r="H12" s="23">
        <f>F12*0.5</f>
        <v>50</v>
      </c>
    </row>
    <row r="14" spans="3:14" ht="12.75">
      <c r="C14" s="21"/>
      <c r="D14" s="21"/>
      <c r="E14" s="21"/>
      <c r="F14" s="21"/>
      <c r="L14" s="26" t="s">
        <v>11</v>
      </c>
      <c r="M14" s="27">
        <f>F11+0.5*F12</f>
        <v>150</v>
      </c>
      <c r="N14" s="28" t="s">
        <v>12</v>
      </c>
    </row>
    <row r="15" spans="3:13" ht="12.75">
      <c r="C15" s="21"/>
      <c r="D15" s="21"/>
      <c r="E15" s="21"/>
      <c r="F15" s="21"/>
      <c r="L15" s="26"/>
      <c r="M15" s="23"/>
    </row>
    <row r="16" spans="1:13" ht="12.75">
      <c r="A16" s="21" t="s">
        <v>13</v>
      </c>
      <c r="B16" s="22"/>
      <c r="D16" s="23"/>
      <c r="M16" s="29"/>
    </row>
    <row r="18" spans="2:10" ht="12.75">
      <c r="B18" s="22"/>
      <c r="F18" s="23" t="s">
        <v>14</v>
      </c>
      <c r="H18" s="23" t="s">
        <v>15</v>
      </c>
      <c r="J18" s="23" t="s">
        <v>16</v>
      </c>
    </row>
    <row r="19" spans="2:10" ht="12.75">
      <c r="B19" s="22"/>
      <c r="D19" s="23" t="s">
        <v>17</v>
      </c>
      <c r="F19" s="23" t="s">
        <v>18</v>
      </c>
      <c r="H19" s="23" t="s">
        <v>19</v>
      </c>
      <c r="J19" s="23" t="s">
        <v>20</v>
      </c>
    </row>
    <row r="20" spans="2:10" ht="12.75">
      <c r="B20" s="22"/>
      <c r="D20" s="23" t="s">
        <v>21</v>
      </c>
      <c r="F20" s="23" t="s">
        <v>22</v>
      </c>
      <c r="H20" s="23" t="s">
        <v>23</v>
      </c>
      <c r="J20" s="23" t="s">
        <v>24</v>
      </c>
    </row>
    <row r="21" spans="4:10" ht="12.75">
      <c r="D21" s="23">
        <f>M14</f>
        <v>150</v>
      </c>
      <c r="E21" s="23" t="s">
        <v>25</v>
      </c>
      <c r="F21" s="11">
        <v>26</v>
      </c>
      <c r="G21" s="23" t="s">
        <v>25</v>
      </c>
      <c r="H21" s="11">
        <v>225</v>
      </c>
      <c r="I21" s="23"/>
      <c r="J21" s="30">
        <f>M14*F21*H21/2000</f>
        <v>438.75</v>
      </c>
    </row>
    <row r="22" ht="12.75">
      <c r="H22" s="7" t="str">
        <f ca="1">IF(H21-IF(DATE(YEAR(TODAY()),6,15)-TODAY()&lt;0,DATE(YEAR(TODAY())+1,6,15)-TODAY(),DATE(YEAR(TODAY()),6,15)-TODAY())," ","Days to Jun 15th")</f>
        <v> </v>
      </c>
    </row>
    <row r="23" ht="12.75">
      <c r="H23" s="7"/>
    </row>
    <row r="24" spans="8:14" ht="12.75">
      <c r="H24" s="29"/>
      <c r="L24" s="26" t="s">
        <v>26</v>
      </c>
      <c r="M24" s="31">
        <f>J21</f>
        <v>438.75</v>
      </c>
      <c r="N24" s="21" t="s">
        <v>27</v>
      </c>
    </row>
    <row r="26" spans="1:15" s="20" customFormat="1" ht="15.75" thickBot="1">
      <c r="A26" s="17" t="s">
        <v>28</v>
      </c>
      <c r="B26" s="18"/>
      <c r="C26" s="18"/>
      <c r="D26" s="18"/>
      <c r="E26" s="18"/>
      <c r="F26" s="18"/>
      <c r="G26" s="19"/>
      <c r="H26" s="18"/>
      <c r="I26" s="18"/>
      <c r="J26" s="18"/>
      <c r="K26" s="18"/>
      <c r="L26" s="18"/>
      <c r="M26" s="18"/>
      <c r="N26" s="18"/>
      <c r="O26" s="18"/>
    </row>
    <row r="28" ht="12.75">
      <c r="A28" s="21" t="s">
        <v>29</v>
      </c>
    </row>
    <row r="29" spans="6:12" ht="12.75">
      <c r="F29" s="23" t="s">
        <v>30</v>
      </c>
      <c r="H29" s="23" t="s">
        <v>7</v>
      </c>
      <c r="L29" s="32"/>
    </row>
    <row r="30" spans="2:10" s="23" customFormat="1" ht="12.75">
      <c r="B30" s="23" t="s">
        <v>31</v>
      </c>
      <c r="F30" s="23" t="s">
        <v>32</v>
      </c>
      <c r="H30" s="23" t="s">
        <v>33</v>
      </c>
      <c r="J30" s="33" t="s">
        <v>34</v>
      </c>
    </row>
    <row r="31" spans="2:10" s="23" customFormat="1" ht="12.75">
      <c r="B31" s="22" t="s">
        <v>35</v>
      </c>
      <c r="D31" s="13"/>
      <c r="E31" s="13"/>
      <c r="F31" s="34">
        <v>800</v>
      </c>
      <c r="H31" s="11">
        <v>100</v>
      </c>
      <c r="J31" s="35">
        <f>F31*H31*0.85/2000</f>
        <v>34</v>
      </c>
    </row>
    <row r="32" spans="2:10" ht="12.75">
      <c r="B32" s="13" t="s">
        <v>36</v>
      </c>
      <c r="F32" s="34">
        <v>2000</v>
      </c>
      <c r="G32" s="23"/>
      <c r="H32" s="11">
        <v>45</v>
      </c>
      <c r="I32" s="23"/>
      <c r="J32" s="35">
        <f>F32*H32*0.85/2000</f>
        <v>38.25</v>
      </c>
    </row>
    <row r="33" spans="2:10" ht="12.75">
      <c r="B33" s="13" t="s">
        <v>37</v>
      </c>
      <c r="F33" s="34"/>
      <c r="G33" s="23"/>
      <c r="H33" s="11"/>
      <c r="I33" s="23"/>
      <c r="J33" s="35">
        <f>F33*H33*0.85/2000</f>
        <v>0</v>
      </c>
    </row>
    <row r="35" spans="3:14" ht="12.75">
      <c r="C35" s="21"/>
      <c r="D35" s="21"/>
      <c r="E35" s="21"/>
      <c r="F35" s="21"/>
      <c r="L35" s="26" t="s">
        <v>38</v>
      </c>
      <c r="M35" s="31">
        <f>SUM(J31:J33)</f>
        <v>72.25</v>
      </c>
      <c r="N35" s="21" t="s">
        <v>34</v>
      </c>
    </row>
    <row r="37" ht="12.75">
      <c r="A37" s="21" t="s">
        <v>39</v>
      </c>
    </row>
    <row r="39" ht="12.75">
      <c r="B39" s="13" t="s">
        <v>40</v>
      </c>
    </row>
    <row r="40" spans="1:12" s="23" customFormat="1" ht="12.75">
      <c r="A40" s="13"/>
      <c r="D40" s="13"/>
      <c r="F40" s="23" t="s">
        <v>41</v>
      </c>
      <c r="H40" s="23" t="s">
        <v>34</v>
      </c>
      <c r="J40" s="23" t="s">
        <v>41</v>
      </c>
      <c r="L40" s="23" t="s">
        <v>34</v>
      </c>
    </row>
    <row r="41" spans="1:12" s="23" customFormat="1" ht="12.75">
      <c r="A41" s="13"/>
      <c r="D41" s="23" t="s">
        <v>42</v>
      </c>
      <c r="F41" s="23" t="s">
        <v>43</v>
      </c>
      <c r="H41" s="33" t="s">
        <v>43</v>
      </c>
      <c r="J41" s="23" t="s">
        <v>44</v>
      </c>
      <c r="L41" s="33" t="s">
        <v>45</v>
      </c>
    </row>
    <row r="42" spans="1:12" s="23" customFormat="1" ht="12.75">
      <c r="A42" s="13"/>
      <c r="B42" s="23" t="s">
        <v>46</v>
      </c>
      <c r="C42" s="13"/>
      <c r="D42" s="11">
        <v>20</v>
      </c>
      <c r="F42" s="11">
        <v>70</v>
      </c>
      <c r="H42" s="35">
        <f>IF(F42&gt;0,(8+0.14*F42)*3.14159*(D42/2)*(D42/2)*F42/2000,)</f>
        <v>195.721057</v>
      </c>
      <c r="J42" s="11">
        <v>20</v>
      </c>
      <c r="K42" s="36"/>
      <c r="L42" s="35">
        <f>IF(F42&gt;0,(H42-(8+0.14*(J42))*3.14159*(D42/2)*(D42/2)*(J42)/2000),)</f>
        <v>161.791885</v>
      </c>
    </row>
    <row r="43" spans="1:12" s="23" customFormat="1" ht="12.75">
      <c r="A43" s="13"/>
      <c r="B43" s="36" t="s">
        <v>47</v>
      </c>
      <c r="C43" s="13"/>
      <c r="D43" s="11"/>
      <c r="F43" s="11"/>
      <c r="H43" s="35">
        <f>IF(F43&gt;0,(8+0.14*F43)*3.14159*(D43/2)*(D43/2)*F43/2000,)</f>
        <v>0</v>
      </c>
      <c r="J43" s="11"/>
      <c r="K43" s="36"/>
      <c r="L43" s="35">
        <f>IF(F43&gt;0,(H43-(8+0.14*(J43))*3.14159*(D43/2)*(D43/2)*(J43)/2000),)</f>
        <v>0</v>
      </c>
    </row>
    <row r="44" spans="1:12" s="23" customFormat="1" ht="12.75">
      <c r="A44" s="13"/>
      <c r="B44" s="36" t="s">
        <v>48</v>
      </c>
      <c r="C44" s="13"/>
      <c r="D44" s="11"/>
      <c r="F44" s="11"/>
      <c r="H44" s="35">
        <f>IF(F44&gt;0,(8+0.14*F44)*3.14159*(D44/2)*(D44/2)*F44/2000,)</f>
        <v>0</v>
      </c>
      <c r="J44" s="11"/>
      <c r="K44" s="36"/>
      <c r="L44" s="35">
        <f>IF(F44&gt;0,(H44-(8+0.14*(J44))*3.14159*(D44/2)*(D44/2)*(J44)/2000),)</f>
        <v>0</v>
      </c>
    </row>
    <row r="46" ht="12.75">
      <c r="B46" s="13" t="s">
        <v>49</v>
      </c>
    </row>
    <row r="47" spans="2:14" ht="12.75">
      <c r="B47" s="23"/>
      <c r="C47" s="23"/>
      <c r="D47" s="23"/>
      <c r="E47" s="23"/>
      <c r="F47" s="23" t="s">
        <v>50</v>
      </c>
      <c r="H47" s="13" t="s">
        <v>51</v>
      </c>
      <c r="I47" s="23"/>
      <c r="J47" s="23" t="s">
        <v>34</v>
      </c>
      <c r="L47" s="13" t="s">
        <v>51</v>
      </c>
      <c r="N47" s="23" t="s">
        <v>34</v>
      </c>
    </row>
    <row r="48" spans="2:14" ht="12.75">
      <c r="B48" s="23"/>
      <c r="C48" s="23"/>
      <c r="D48" s="23" t="s">
        <v>52</v>
      </c>
      <c r="E48" s="23"/>
      <c r="F48" s="23" t="s">
        <v>53</v>
      </c>
      <c r="H48" s="23" t="s">
        <v>43</v>
      </c>
      <c r="I48" s="23"/>
      <c r="J48" s="23" t="s">
        <v>43</v>
      </c>
      <c r="L48" s="23" t="s">
        <v>44</v>
      </c>
      <c r="N48" s="33" t="s">
        <v>45</v>
      </c>
    </row>
    <row r="49" spans="2:14" ht="12.75">
      <c r="B49" s="23" t="s">
        <v>54</v>
      </c>
      <c r="D49" s="11"/>
      <c r="E49" s="36"/>
      <c r="F49" s="11"/>
      <c r="H49" s="11"/>
      <c r="I49" s="36"/>
      <c r="J49" s="35">
        <f>H49*D49*F49*15/2000</f>
        <v>0</v>
      </c>
      <c r="L49" s="11"/>
      <c r="N49" s="35">
        <f>D49*F49*(H49-L49)*15/2000</f>
        <v>0</v>
      </c>
    </row>
    <row r="50" spans="2:14" ht="12.75">
      <c r="B50" s="23" t="s">
        <v>55</v>
      </c>
      <c r="D50" s="11"/>
      <c r="E50" s="36"/>
      <c r="F50" s="11"/>
      <c r="H50" s="11"/>
      <c r="I50" s="36"/>
      <c r="J50" s="35">
        <f>H50*D50*F50/2000</f>
        <v>0</v>
      </c>
      <c r="L50" s="11"/>
      <c r="N50" s="35">
        <f>D50*F50*(H50-L50)*15/2000</f>
        <v>0</v>
      </c>
    </row>
    <row r="51" spans="2:14" ht="12.75">
      <c r="B51" s="23" t="s">
        <v>56</v>
      </c>
      <c r="D51" s="11"/>
      <c r="E51" s="36"/>
      <c r="F51" s="11"/>
      <c r="H51" s="11"/>
      <c r="I51" s="36"/>
      <c r="J51" s="35">
        <f>H51*D51*F51/2000</f>
        <v>0</v>
      </c>
      <c r="L51" s="11"/>
      <c r="N51" s="35">
        <f>D51*F51*(H51-L51)*15/2000</f>
        <v>0</v>
      </c>
    </row>
    <row r="53" ht="12.75">
      <c r="B53" s="13" t="s">
        <v>57</v>
      </c>
    </row>
    <row r="54" spans="2:12" ht="12.75">
      <c r="B54" s="23"/>
      <c r="C54" s="23"/>
      <c r="F54" s="23"/>
      <c r="G54" s="23"/>
      <c r="H54" s="23" t="s">
        <v>34</v>
      </c>
      <c r="I54" s="23"/>
      <c r="J54" s="13" t="s">
        <v>51</v>
      </c>
      <c r="L54" s="23" t="s">
        <v>34</v>
      </c>
    </row>
    <row r="55" spans="2:12" ht="12.75">
      <c r="B55" s="23"/>
      <c r="C55" s="23"/>
      <c r="D55" s="23" t="s">
        <v>42</v>
      </c>
      <c r="F55" s="23" t="s">
        <v>51</v>
      </c>
      <c r="G55" s="23"/>
      <c r="H55" s="23" t="s">
        <v>43</v>
      </c>
      <c r="I55" s="23"/>
      <c r="J55" s="23" t="s">
        <v>44</v>
      </c>
      <c r="L55" s="33" t="s">
        <v>45</v>
      </c>
    </row>
    <row r="56" spans="2:12" ht="12.75">
      <c r="B56" s="23" t="s">
        <v>58</v>
      </c>
      <c r="D56" s="11"/>
      <c r="F56" s="11"/>
      <c r="G56" s="36"/>
      <c r="H56" s="35">
        <f>3.14159*(D56/2)*(D56/2)*F56*15/2000</f>
        <v>0</v>
      </c>
      <c r="I56" s="36"/>
      <c r="J56" s="11"/>
      <c r="L56" s="35">
        <f>3.14159*(D56/2)*(D56/2)*(F56-J56)*15/2000</f>
        <v>0</v>
      </c>
    </row>
    <row r="57" spans="2:12" ht="12.75">
      <c r="B57" s="23" t="s">
        <v>59</v>
      </c>
      <c r="D57" s="11"/>
      <c r="F57" s="11"/>
      <c r="G57" s="36"/>
      <c r="H57" s="35">
        <f>3.14159*(D57/2)*(D57/2)*F57*15/2000</f>
        <v>0</v>
      </c>
      <c r="I57" s="36"/>
      <c r="J57" s="11"/>
      <c r="L57" s="35">
        <f>3.14159*(D57/2)*(D57/2)*(F57-J57)*15/2000</f>
        <v>0</v>
      </c>
    </row>
    <row r="58" spans="2:12" ht="12.75">
      <c r="B58" s="23" t="s">
        <v>60</v>
      </c>
      <c r="D58" s="11"/>
      <c r="F58" s="11"/>
      <c r="G58" s="36"/>
      <c r="H58" s="35">
        <f>3.14159*(D58/2)*(D58/2)*F58*15/2000</f>
        <v>0</v>
      </c>
      <c r="I58" s="36"/>
      <c r="J58" s="11"/>
      <c r="L58" s="35">
        <f>3.14159*(D58/2)*(D58/2)*(F58-J58)*15/2000</f>
        <v>0</v>
      </c>
    </row>
    <row r="60" spans="2:14" s="21" customFormat="1" ht="12.75">
      <c r="B60" s="13"/>
      <c r="L60" s="26" t="s">
        <v>61</v>
      </c>
      <c r="M60" s="37">
        <f>L42+L43+L44+N49+N50+N51+L56+L57+L58</f>
        <v>161.791885</v>
      </c>
      <c r="N60" s="21" t="s">
        <v>34</v>
      </c>
    </row>
    <row r="61" ht="12.75">
      <c r="L61" s="25"/>
    </row>
    <row r="62" spans="2:14" s="21" customFormat="1" ht="12.75">
      <c r="B62" s="13"/>
      <c r="L62" s="26" t="s">
        <v>62</v>
      </c>
      <c r="M62" s="31">
        <f>M35+M60</f>
        <v>234.041885</v>
      </c>
      <c r="N62" s="21" t="s">
        <v>34</v>
      </c>
    </row>
    <row r="64" ht="12.75">
      <c r="A64" s="28" t="s">
        <v>63</v>
      </c>
    </row>
    <row r="66" ht="12.75">
      <c r="B66" s="13" t="s">
        <v>40</v>
      </c>
    </row>
    <row r="67" spans="1:12" s="23" customFormat="1" ht="12.75">
      <c r="A67" s="13"/>
      <c r="D67" s="13"/>
      <c r="F67" s="23" t="s">
        <v>41</v>
      </c>
      <c r="H67" s="23" t="s">
        <v>34</v>
      </c>
      <c r="J67" s="23" t="s">
        <v>41</v>
      </c>
      <c r="L67" s="23" t="s">
        <v>34</v>
      </c>
    </row>
    <row r="68" spans="1:12" s="23" customFormat="1" ht="12.75">
      <c r="A68" s="13"/>
      <c r="D68" s="23" t="s">
        <v>42</v>
      </c>
      <c r="F68" s="23" t="s">
        <v>43</v>
      </c>
      <c r="H68" s="23" t="s">
        <v>43</v>
      </c>
      <c r="J68" s="23" t="s">
        <v>44</v>
      </c>
      <c r="L68" s="33" t="s">
        <v>45</v>
      </c>
    </row>
    <row r="69" spans="1:12" s="23" customFormat="1" ht="12.75">
      <c r="A69" s="13"/>
      <c r="B69" s="23" t="s">
        <v>46</v>
      </c>
      <c r="C69" s="13"/>
      <c r="D69" s="11"/>
      <c r="F69" s="11"/>
      <c r="H69" s="35">
        <f>IF(F69&gt;0,(8+0.14*F69)*3.14159*(D69/2)*(D69/2)*F69/2000,)</f>
        <v>0</v>
      </c>
      <c r="J69" s="11"/>
      <c r="K69" s="36"/>
      <c r="L69" s="35">
        <f>IF(F69&gt;0,(H69-(8+0.14*(J69))*3.14159*(D69/2)*(D69/2)*(J69)/2000),)</f>
        <v>0</v>
      </c>
    </row>
    <row r="70" spans="1:12" s="23" customFormat="1" ht="12.75">
      <c r="A70" s="13"/>
      <c r="B70" s="36" t="s">
        <v>47</v>
      </c>
      <c r="C70" s="13"/>
      <c r="D70" s="11"/>
      <c r="F70" s="11"/>
      <c r="H70" s="35">
        <f>IF(F70&gt;0,(8+0.14*F70)*3.14159*(D70/2)*(D70/2)*F70/2000,)</f>
        <v>0</v>
      </c>
      <c r="J70" s="11"/>
      <c r="K70" s="36"/>
      <c r="L70" s="35">
        <f>IF(F70&gt;0,(H70-(8+0.14*(J70))*3.14159*(D70/2)*(D70/2)*(J70)/2000),)</f>
        <v>0</v>
      </c>
    </row>
    <row r="71" spans="1:12" s="23" customFormat="1" ht="12.75">
      <c r="A71" s="13"/>
      <c r="B71" s="36" t="s">
        <v>48</v>
      </c>
      <c r="C71" s="13"/>
      <c r="D71" s="11"/>
      <c r="F71" s="11"/>
      <c r="H71" s="35">
        <f>IF(F71&gt;0,(8+0.14*F71)*3.14159*(D71/2)*(D71/2)*F71/2000,)</f>
        <v>0</v>
      </c>
      <c r="J71" s="11"/>
      <c r="K71" s="36"/>
      <c r="L71" s="35">
        <f>IF(F71&gt;0,(H71-(8+0.14*(J71))*3.14159*(D71/2)*(D71/2)*(J71)/2000),)</f>
        <v>0</v>
      </c>
    </row>
    <row r="73" ht="12.75">
      <c r="B73" s="13" t="s">
        <v>49</v>
      </c>
    </row>
    <row r="74" spans="2:14" ht="12.75">
      <c r="B74" s="23"/>
      <c r="C74" s="23"/>
      <c r="D74" s="23"/>
      <c r="E74" s="23"/>
      <c r="F74" s="23" t="s">
        <v>50</v>
      </c>
      <c r="H74" s="13" t="s">
        <v>51</v>
      </c>
      <c r="I74" s="23"/>
      <c r="J74" s="23" t="s">
        <v>34</v>
      </c>
      <c r="L74" s="13" t="s">
        <v>51</v>
      </c>
      <c r="N74" s="23" t="s">
        <v>34</v>
      </c>
    </row>
    <row r="75" spans="2:14" ht="12.75">
      <c r="B75" s="23"/>
      <c r="C75" s="23"/>
      <c r="D75" s="23" t="s">
        <v>52</v>
      </c>
      <c r="E75" s="23"/>
      <c r="F75" s="23" t="s">
        <v>53</v>
      </c>
      <c r="H75" s="23" t="s">
        <v>43</v>
      </c>
      <c r="I75" s="23"/>
      <c r="J75" s="23" t="s">
        <v>43</v>
      </c>
      <c r="L75" s="23" t="s">
        <v>44</v>
      </c>
      <c r="N75" s="33" t="s">
        <v>45</v>
      </c>
    </row>
    <row r="76" spans="2:14" ht="12.75">
      <c r="B76" s="23" t="s">
        <v>54</v>
      </c>
      <c r="D76" s="11">
        <v>20</v>
      </c>
      <c r="E76" s="36"/>
      <c r="F76" s="11">
        <v>10</v>
      </c>
      <c r="H76" s="11">
        <v>100</v>
      </c>
      <c r="I76" s="36"/>
      <c r="J76" s="35">
        <f>H76*D76*F76*15/2000</f>
        <v>150</v>
      </c>
      <c r="L76" s="11">
        <v>0</v>
      </c>
      <c r="N76" s="35">
        <f>D76*F76*(H76-L76)*15/2000</f>
        <v>150</v>
      </c>
    </row>
    <row r="77" spans="2:14" ht="12.75">
      <c r="B77" s="23" t="s">
        <v>55</v>
      </c>
      <c r="D77" s="11"/>
      <c r="E77" s="36"/>
      <c r="F77" s="11"/>
      <c r="H77" s="11"/>
      <c r="I77" s="36"/>
      <c r="J77" s="35">
        <f>H77*D77*F77/2000</f>
        <v>0</v>
      </c>
      <c r="L77" s="11"/>
      <c r="N77" s="35">
        <f>D77*F77*(H77-L77)*15/2000</f>
        <v>0</v>
      </c>
    </row>
    <row r="78" spans="2:14" ht="12.75">
      <c r="B78" s="23" t="s">
        <v>56</v>
      </c>
      <c r="D78" s="11"/>
      <c r="E78" s="36"/>
      <c r="F78" s="11"/>
      <c r="H78" s="11"/>
      <c r="I78" s="36"/>
      <c r="J78" s="35">
        <f>H78*D78*F78/2000</f>
        <v>0</v>
      </c>
      <c r="L78" s="11"/>
      <c r="N78" s="35">
        <f>D78*F78*(H78-L78)*15/2000</f>
        <v>0</v>
      </c>
    </row>
    <row r="80" ht="12.75">
      <c r="B80" s="13" t="s">
        <v>57</v>
      </c>
    </row>
    <row r="81" spans="2:12" ht="12.75">
      <c r="B81" s="23"/>
      <c r="C81" s="23"/>
      <c r="F81" s="23"/>
      <c r="G81" s="23"/>
      <c r="H81" s="23" t="s">
        <v>34</v>
      </c>
      <c r="I81" s="23"/>
      <c r="J81" s="13" t="s">
        <v>51</v>
      </c>
      <c r="L81" s="23" t="s">
        <v>34</v>
      </c>
    </row>
    <row r="82" spans="2:12" ht="12.75">
      <c r="B82" s="23"/>
      <c r="C82" s="23"/>
      <c r="D82" s="23" t="s">
        <v>42</v>
      </c>
      <c r="F82" s="23" t="s">
        <v>51</v>
      </c>
      <c r="G82" s="23"/>
      <c r="H82" s="23" t="s">
        <v>43</v>
      </c>
      <c r="I82" s="23"/>
      <c r="J82" s="23" t="s">
        <v>44</v>
      </c>
      <c r="L82" s="33" t="s">
        <v>45</v>
      </c>
    </row>
    <row r="83" spans="2:12" ht="12.75">
      <c r="B83" s="23" t="s">
        <v>58</v>
      </c>
      <c r="D83" s="11">
        <v>8</v>
      </c>
      <c r="F83" s="11">
        <v>70</v>
      </c>
      <c r="G83" s="36"/>
      <c r="H83" s="35">
        <f>3.14159*(D83/2)*(D83/2)*F83*15/2000</f>
        <v>26.389356</v>
      </c>
      <c r="I83" s="36"/>
      <c r="J83" s="11">
        <v>0</v>
      </c>
      <c r="L83" s="35">
        <f>3.14159*(D83/2)*(D83/2)*(F83-J83)*15/2000</f>
        <v>26.389356</v>
      </c>
    </row>
    <row r="84" spans="2:12" ht="12.75">
      <c r="B84" s="23" t="s">
        <v>59</v>
      </c>
      <c r="D84" s="11"/>
      <c r="F84" s="11"/>
      <c r="G84" s="36"/>
      <c r="H84" s="35">
        <f>3.14159*(D84/2)*(D84/2)*F84*15/2000</f>
        <v>0</v>
      </c>
      <c r="I84" s="36"/>
      <c r="J84" s="11"/>
      <c r="L84" s="35">
        <f>3.14159*(D84/2)*(D84/2)*(F84-J84)*15/2000</f>
        <v>0</v>
      </c>
    </row>
    <row r="85" spans="2:12" ht="12.75">
      <c r="B85" s="23" t="s">
        <v>60</v>
      </c>
      <c r="D85" s="11"/>
      <c r="F85" s="11"/>
      <c r="G85" s="36"/>
      <c r="H85" s="35">
        <f>3.14159*(D85/2)*(D85/2)*F85*15/2000</f>
        <v>0</v>
      </c>
      <c r="I85" s="36"/>
      <c r="J85" s="11"/>
      <c r="L85" s="35">
        <f>3.14159*(D85/2)*(D85/2)*(F85-J85)*15/2000</f>
        <v>0</v>
      </c>
    </row>
    <row r="87" spans="2:14" s="21" customFormat="1" ht="12.75">
      <c r="B87" s="13"/>
      <c r="L87" s="26" t="s">
        <v>64</v>
      </c>
      <c r="M87" s="31">
        <f>L69+L70+L71+N76+N77+N78+L83+L84+L85</f>
        <v>176.389356</v>
      </c>
      <c r="N87" s="21" t="s">
        <v>34</v>
      </c>
    </row>
    <row r="88" ht="12.75">
      <c r="L88" s="25"/>
    </row>
    <row r="89" spans="2:14" s="21" customFormat="1" ht="12.75">
      <c r="B89" s="13"/>
      <c r="L89" s="26" t="s">
        <v>65</v>
      </c>
      <c r="M89" s="38">
        <f>M62+M87</f>
        <v>410.431241</v>
      </c>
      <c r="N89" s="21" t="s">
        <v>34</v>
      </c>
    </row>
    <row r="91" spans="2:14" s="21" customFormat="1" ht="12.75">
      <c r="B91" s="13"/>
      <c r="L91" s="26" t="s">
        <v>66</v>
      </c>
      <c r="M91" s="38">
        <f>M24</f>
        <v>438.75</v>
      </c>
      <c r="N91" s="21" t="s">
        <v>34</v>
      </c>
    </row>
    <row r="93" spans="2:14" s="21" customFormat="1" ht="12.75">
      <c r="B93" s="13"/>
      <c r="L93" s="26" t="s">
        <v>67</v>
      </c>
      <c r="M93" s="39">
        <f>M89-M24</f>
        <v>-28.318759</v>
      </c>
      <c r="N93" s="21" t="s">
        <v>34</v>
      </c>
    </row>
    <row r="95" spans="1:15" s="20" customFormat="1" ht="15.75" thickBot="1">
      <c r="A95" s="17" t="s">
        <v>68</v>
      </c>
      <c r="B95" s="18"/>
      <c r="C95" s="18"/>
      <c r="D95" s="18"/>
      <c r="E95" s="18"/>
      <c r="F95" s="18"/>
      <c r="G95" s="19"/>
      <c r="H95" s="18"/>
      <c r="I95" s="18"/>
      <c r="J95" s="18"/>
      <c r="K95" s="18"/>
      <c r="L95" s="18"/>
      <c r="M95" s="18"/>
      <c r="N95" s="18"/>
      <c r="O95" s="18"/>
    </row>
    <row r="97" spans="4:12" s="23" customFormat="1" ht="12.75">
      <c r="D97" s="36" t="s">
        <v>69</v>
      </c>
      <c r="F97" s="23" t="s">
        <v>17</v>
      </c>
      <c r="H97" s="23" t="s">
        <v>70</v>
      </c>
      <c r="I97" s="13"/>
      <c r="J97" s="23" t="s">
        <v>71</v>
      </c>
      <c r="K97" s="13"/>
      <c r="L97" s="13"/>
    </row>
    <row r="98" spans="2:12" s="23" customFormat="1" ht="12.75">
      <c r="B98" s="23" t="s">
        <v>72</v>
      </c>
      <c r="D98" s="23" t="s">
        <v>73</v>
      </c>
      <c r="F98" s="23" t="s">
        <v>74</v>
      </c>
      <c r="H98" s="23" t="s">
        <v>19</v>
      </c>
      <c r="I98" s="13"/>
      <c r="J98" s="23" t="s">
        <v>75</v>
      </c>
      <c r="K98" s="13"/>
      <c r="L98" s="13"/>
    </row>
    <row r="99" spans="2:12" s="23" customFormat="1" ht="12.75">
      <c r="B99" s="23" t="s">
        <v>76</v>
      </c>
      <c r="D99" s="30">
        <f>M35</f>
        <v>72.25</v>
      </c>
      <c r="E99" s="36"/>
      <c r="F99" s="23">
        <f>M14</f>
        <v>150</v>
      </c>
      <c r="G99" s="36"/>
      <c r="H99" s="23">
        <f>H21</f>
        <v>225</v>
      </c>
      <c r="J99" s="40">
        <f>D99*2000/F99/H99</f>
        <v>4.281481481481482</v>
      </c>
      <c r="L99" s="13"/>
    </row>
    <row r="100" spans="2:12" s="23" customFormat="1" ht="12.75">
      <c r="B100" s="23" t="s">
        <v>77</v>
      </c>
      <c r="D100" s="30">
        <f>M60</f>
        <v>161.791885</v>
      </c>
      <c r="E100" s="36"/>
      <c r="F100" s="23">
        <f>M14</f>
        <v>150</v>
      </c>
      <c r="G100" s="36"/>
      <c r="H100" s="23">
        <f>H21</f>
        <v>225</v>
      </c>
      <c r="J100" s="40">
        <f>D100*2000/F100/H100</f>
        <v>9.587667259259259</v>
      </c>
      <c r="L100" s="13"/>
    </row>
    <row r="102" spans="12:15" ht="12.75">
      <c r="L102" s="26" t="s">
        <v>78</v>
      </c>
      <c r="M102" s="41">
        <f>SUM(J99:J100)</f>
        <v>13.86914874074074</v>
      </c>
      <c r="N102" s="28" t="s">
        <v>79</v>
      </c>
      <c r="O102" s="21"/>
    </row>
    <row r="104" spans="1:15" s="20" customFormat="1" ht="15.75" thickBot="1">
      <c r="A104" s="17" t="s">
        <v>80</v>
      </c>
      <c r="B104" s="18"/>
      <c r="C104" s="18"/>
      <c r="D104" s="18"/>
      <c r="E104" s="18"/>
      <c r="F104" s="18"/>
      <c r="G104" s="19"/>
      <c r="H104" s="18"/>
      <c r="I104" s="18"/>
      <c r="J104" s="18"/>
      <c r="K104" s="18"/>
      <c r="L104" s="18"/>
      <c r="M104" s="18"/>
      <c r="N104" s="18"/>
      <c r="O104" s="18"/>
    </row>
    <row r="105" spans="1:15" s="20" customFormat="1" ht="15">
      <c r="A105" s="42"/>
      <c r="B105" s="43"/>
      <c r="C105" s="43"/>
      <c r="D105" s="43"/>
      <c r="E105" s="43"/>
      <c r="F105" s="43"/>
      <c r="G105" s="44"/>
      <c r="H105" s="43"/>
      <c r="I105" s="43"/>
      <c r="J105" s="43"/>
      <c r="K105" s="43"/>
      <c r="L105" s="43"/>
      <c r="M105" s="43"/>
      <c r="N105" s="43"/>
      <c r="O105" s="43"/>
    </row>
    <row r="106" spans="8:9" s="45" customFormat="1" ht="12.75">
      <c r="H106" s="46"/>
      <c r="I106" s="46"/>
    </row>
    <row r="107" spans="1:15" ht="12.75">
      <c r="A107" s="23"/>
      <c r="B107" s="23"/>
      <c r="C107" s="23"/>
      <c r="D107" s="23" t="s">
        <v>81</v>
      </c>
      <c r="E107" s="23"/>
      <c r="F107" s="23" t="s">
        <v>17</v>
      </c>
      <c r="G107" s="23"/>
      <c r="H107" s="23" t="s">
        <v>70</v>
      </c>
      <c r="J107" s="23" t="s">
        <v>71</v>
      </c>
      <c r="O107" s="23"/>
    </row>
    <row r="108" spans="1:15" ht="12.75">
      <c r="A108" s="23"/>
      <c r="B108" s="23" t="s">
        <v>72</v>
      </c>
      <c r="C108" s="23"/>
      <c r="D108" s="23" t="s">
        <v>73</v>
      </c>
      <c r="E108" s="23"/>
      <c r="F108" s="23" t="s">
        <v>74</v>
      </c>
      <c r="G108" s="23"/>
      <c r="H108" s="23" t="s">
        <v>19</v>
      </c>
      <c r="J108" s="23" t="s">
        <v>75</v>
      </c>
      <c r="O108" s="23"/>
    </row>
    <row r="109" spans="1:15" ht="12.75">
      <c r="A109" s="23"/>
      <c r="B109" s="36" t="s">
        <v>82</v>
      </c>
      <c r="C109" s="23"/>
      <c r="D109" s="30">
        <f>M87</f>
        <v>176.389356</v>
      </c>
      <c r="E109" s="23" t="s">
        <v>25</v>
      </c>
      <c r="F109" s="23">
        <f>M14</f>
        <v>150</v>
      </c>
      <c r="G109" s="36"/>
      <c r="H109" s="11">
        <v>335</v>
      </c>
      <c r="I109" s="23"/>
      <c r="J109" s="40">
        <f>IF(H109&gt;0,D109*2000/F109/H109,)</f>
        <v>7.0204718805970145</v>
      </c>
      <c r="K109" s="47"/>
      <c r="O109" s="23"/>
    </row>
    <row r="110" ht="12.75">
      <c r="H110" s="7" t="s">
        <v>83</v>
      </c>
    </row>
    <row r="111" ht="12.75">
      <c r="H111" s="45"/>
    </row>
    <row r="112" spans="12:15" ht="12.75">
      <c r="L112" s="26" t="s">
        <v>84</v>
      </c>
      <c r="M112" s="41">
        <f>J109</f>
        <v>7.0204718805970145</v>
      </c>
      <c r="N112" s="21" t="s">
        <v>79</v>
      </c>
      <c r="O112" s="21"/>
    </row>
    <row r="114" spans="1:15" s="20" customFormat="1" ht="15.75" thickBot="1">
      <c r="A114" s="17" t="s">
        <v>85</v>
      </c>
      <c r="B114" s="18"/>
      <c r="C114" s="18"/>
      <c r="D114" s="18"/>
      <c r="E114" s="18"/>
      <c r="F114" s="18"/>
      <c r="G114" s="19"/>
      <c r="H114" s="18"/>
      <c r="I114" s="18"/>
      <c r="J114" s="18"/>
      <c r="K114" s="18"/>
      <c r="L114" s="18"/>
      <c r="M114" s="18"/>
      <c r="N114" s="18"/>
      <c r="O114" s="18"/>
    </row>
    <row r="116" spans="2:14" s="23" customFormat="1" ht="12.75">
      <c r="B116" s="23" t="s">
        <v>86</v>
      </c>
      <c r="C116" s="13"/>
      <c r="E116" s="23" t="s">
        <v>87</v>
      </c>
      <c r="G116" s="13"/>
      <c r="H116" s="23" t="s">
        <v>14</v>
      </c>
      <c r="J116" s="13"/>
      <c r="N116" s="13"/>
    </row>
    <row r="117" spans="2:14" s="23" customFormat="1" ht="12.75">
      <c r="B117" s="23" t="s">
        <v>88</v>
      </c>
      <c r="C117" s="13"/>
      <c r="E117" s="23" t="s">
        <v>89</v>
      </c>
      <c r="G117" s="13"/>
      <c r="H117" s="23" t="s">
        <v>18</v>
      </c>
      <c r="J117" s="13"/>
      <c r="N117" s="13"/>
    </row>
    <row r="118" spans="2:12" s="23" customFormat="1" ht="12.75">
      <c r="B118" s="40">
        <f>M102</f>
        <v>13.86914874074074</v>
      </c>
      <c r="E118" s="48">
        <f>M112</f>
        <v>7.0204718805970145</v>
      </c>
      <c r="H118" s="23">
        <f>F21</f>
        <v>26</v>
      </c>
      <c r="I118" s="36"/>
      <c r="J118" s="13"/>
      <c r="K118" s="13"/>
      <c r="L118" s="28"/>
    </row>
    <row r="120" spans="12:15" ht="12.75">
      <c r="L120" s="26" t="s">
        <v>90</v>
      </c>
      <c r="M120" s="49">
        <f>B118+E118-H118</f>
        <v>-5.110379378662245</v>
      </c>
      <c r="N120" s="21" t="s">
        <v>79</v>
      </c>
      <c r="O120" s="21"/>
    </row>
    <row r="122" spans="2:6" ht="12.75">
      <c r="B122" s="23" t="s">
        <v>72</v>
      </c>
      <c r="D122" s="23" t="s">
        <v>17</v>
      </c>
      <c r="F122" s="23" t="s">
        <v>70</v>
      </c>
    </row>
    <row r="123" spans="2:6" ht="12.75">
      <c r="B123" s="36" t="s">
        <v>91</v>
      </c>
      <c r="D123" s="23" t="s">
        <v>74</v>
      </c>
      <c r="F123" s="23" t="s">
        <v>19</v>
      </c>
    </row>
    <row r="124" spans="2:6" ht="12.75">
      <c r="B124" s="40">
        <f>M120</f>
        <v>-5.110379378662245</v>
      </c>
      <c r="D124" s="23">
        <f>M14</f>
        <v>150</v>
      </c>
      <c r="F124" s="23">
        <f>H21</f>
        <v>225</v>
      </c>
    </row>
    <row r="125" ht="12.75">
      <c r="B125" s="23"/>
    </row>
    <row r="126" spans="12:15" ht="12.75">
      <c r="L126" s="26" t="s">
        <v>92</v>
      </c>
      <c r="M126" s="39">
        <f>B124*D124*F124/2000</f>
        <v>-86.23765201492537</v>
      </c>
      <c r="N126" s="21" t="s">
        <v>27</v>
      </c>
      <c r="O126" s="21"/>
    </row>
    <row r="128" spans="12:15" ht="12.75">
      <c r="L128" s="26" t="s">
        <v>93</v>
      </c>
      <c r="M128" s="39">
        <f>M126/0.9</f>
        <v>-95.81961334991708</v>
      </c>
      <c r="N128" s="21" t="s">
        <v>27</v>
      </c>
      <c r="O128" s="21"/>
    </row>
  </sheetData>
  <sheetProtection sheet="1" objects="1" scenarios="1"/>
  <printOptions/>
  <pageMargins left="0.75" right="0.75" top="1" bottom="1" header="0.5" footer="0.5"/>
  <pageSetup horizontalDpi="300" verticalDpi="300" orientation="portrait" r:id="rId1"/>
  <headerFooter alignWithMargins="0">
    <oddHeader>&amp;C&amp;9Forage Inventory Management</oddHeader>
    <oddFooter>&amp;CPage &amp;P</oddFooter>
  </headerFooter>
  <rowBreaks count="2" manualBreakCount="2">
    <brk id="44" max="65535" man="1"/>
    <brk id="93" max="65535" man="1"/>
  </rowBreaks>
</worksheet>
</file>

<file path=xl/worksheets/sheet4.xml><?xml version="1.0" encoding="utf-8"?>
<worksheet xmlns="http://schemas.openxmlformats.org/spreadsheetml/2006/main" xmlns:r="http://schemas.openxmlformats.org/officeDocument/2006/relationships">
  <dimension ref="A2:O128"/>
  <sheetViews>
    <sheetView zoomScalePageLayoutView="0" workbookViewId="0" topLeftCell="A1">
      <selection activeCell="B118" sqref="B118"/>
    </sheetView>
  </sheetViews>
  <sheetFormatPr defaultColWidth="5.7109375" defaultRowHeight="12.75"/>
  <cols>
    <col min="1" max="16384" width="5.7109375" style="13" customWidth="1"/>
  </cols>
  <sheetData>
    <row r="2" spans="1:15" ht="12.75">
      <c r="A2" s="12" t="s">
        <v>0</v>
      </c>
      <c r="B2" s="1"/>
      <c r="C2" s="9"/>
      <c r="D2" s="9"/>
      <c r="E2" s="9"/>
      <c r="F2" s="9"/>
      <c r="M2" s="2">
        <f ca="1">TODAY()</f>
        <v>41547</v>
      </c>
      <c r="N2" s="3">
        <f ca="1">TODAY()</f>
        <v>41547</v>
      </c>
      <c r="O2" s="4">
        <f ca="1">TODAY()</f>
        <v>41547</v>
      </c>
    </row>
    <row r="4" ht="24">
      <c r="H4" s="16" t="s">
        <v>4</v>
      </c>
    </row>
    <row r="6" spans="1:15" s="20" customFormat="1" ht="15.75" thickBot="1">
      <c r="A6" s="17" t="s">
        <v>5</v>
      </c>
      <c r="B6" s="18"/>
      <c r="C6" s="18"/>
      <c r="D6" s="18"/>
      <c r="E6" s="18"/>
      <c r="F6" s="18"/>
      <c r="G6" s="19"/>
      <c r="H6" s="18"/>
      <c r="I6" s="18"/>
      <c r="J6" s="18"/>
      <c r="K6" s="18"/>
      <c r="L6" s="18"/>
      <c r="M6" s="18"/>
      <c r="N6" s="18"/>
      <c r="O6" s="18"/>
    </row>
    <row r="7" s="20" customFormat="1" ht="12.75"/>
    <row r="8" spans="1:4" ht="12.75">
      <c r="A8" s="21" t="s">
        <v>6</v>
      </c>
      <c r="D8" s="22"/>
    </row>
    <row r="10" spans="6:8" ht="12.75">
      <c r="F10" s="23" t="s">
        <v>7</v>
      </c>
      <c r="H10" s="24" t="s">
        <v>8</v>
      </c>
    </row>
    <row r="11" spans="2:8" ht="12.75">
      <c r="B11" s="13" t="s">
        <v>9</v>
      </c>
      <c r="D11" s="25"/>
      <c r="F11" s="5"/>
      <c r="G11" s="23"/>
      <c r="H11" s="23">
        <f>F11*1</f>
        <v>0</v>
      </c>
    </row>
    <row r="12" spans="2:8" ht="12.75">
      <c r="B12" s="13" t="s">
        <v>10</v>
      </c>
      <c r="F12" s="5"/>
      <c r="G12" s="23"/>
      <c r="H12" s="23">
        <f>F12*0.5</f>
        <v>0</v>
      </c>
    </row>
    <row r="14" spans="3:14" ht="12.75">
      <c r="C14" s="21"/>
      <c r="D14" s="21"/>
      <c r="E14" s="21"/>
      <c r="F14" s="21"/>
      <c r="L14" s="26" t="s">
        <v>11</v>
      </c>
      <c r="M14" s="27">
        <f>F11+0.5*F12</f>
        <v>0</v>
      </c>
      <c r="N14" s="28" t="s">
        <v>12</v>
      </c>
    </row>
    <row r="15" spans="3:13" ht="12.75">
      <c r="C15" s="21"/>
      <c r="D15" s="21"/>
      <c r="E15" s="21"/>
      <c r="F15" s="21"/>
      <c r="L15" s="26"/>
      <c r="M15" s="23"/>
    </row>
    <row r="16" spans="1:13" ht="12.75">
      <c r="A16" s="21" t="s">
        <v>13</v>
      </c>
      <c r="B16" s="22"/>
      <c r="D16" s="23"/>
      <c r="M16" s="29"/>
    </row>
    <row r="18" spans="2:10" ht="12.75">
      <c r="B18" s="22"/>
      <c r="F18" s="23" t="s">
        <v>14</v>
      </c>
      <c r="H18" s="23" t="s">
        <v>15</v>
      </c>
      <c r="J18" s="23" t="s">
        <v>16</v>
      </c>
    </row>
    <row r="19" spans="2:10" ht="12.75">
      <c r="B19" s="22"/>
      <c r="D19" s="23" t="s">
        <v>17</v>
      </c>
      <c r="F19" s="23" t="s">
        <v>18</v>
      </c>
      <c r="H19" s="23" t="s">
        <v>19</v>
      </c>
      <c r="J19" s="23" t="s">
        <v>20</v>
      </c>
    </row>
    <row r="20" spans="2:10" ht="12.75">
      <c r="B20" s="22"/>
      <c r="D20" s="23" t="s">
        <v>21</v>
      </c>
      <c r="F20" s="23" t="s">
        <v>22</v>
      </c>
      <c r="H20" s="23" t="s">
        <v>23</v>
      </c>
      <c r="J20" s="23" t="s">
        <v>24</v>
      </c>
    </row>
    <row r="21" spans="4:10" ht="12.75">
      <c r="D21" s="23">
        <f>M14</f>
        <v>0</v>
      </c>
      <c r="E21" s="23" t="s">
        <v>25</v>
      </c>
      <c r="F21" s="6">
        <v>26</v>
      </c>
      <c r="G21" s="23" t="s">
        <v>25</v>
      </c>
      <c r="H21" s="6">
        <f ca="1">IF(DATE(YEAR(TODAY()),6,15)-TODAY()&lt;0,DATE(YEAR(TODAY())+1,6,15)-TODAY(),DATE(YEAR(TODAY()),6,15)-TODAY())</f>
        <v>258</v>
      </c>
      <c r="I21" s="23"/>
      <c r="J21" s="30">
        <f>M14*F21*H21/2000</f>
        <v>0</v>
      </c>
    </row>
    <row r="22" ht="12.75">
      <c r="H22" s="7" t="str">
        <f ca="1">IF(H21-IF(DATE(YEAR(TODAY()),6,15)-TODAY()&lt;0,DATE(YEAR(TODAY())+1,6,15)-TODAY(),DATE(YEAR(TODAY()),6,15)-TODAY())," ","Days to Jun 15th")</f>
        <v>Days to Jun 15th</v>
      </c>
    </row>
    <row r="23" ht="12.75">
      <c r="H23" s="7"/>
    </row>
    <row r="24" spans="8:14" ht="12.75">
      <c r="H24" s="29"/>
      <c r="L24" s="26" t="s">
        <v>26</v>
      </c>
      <c r="M24" s="31">
        <f>J21</f>
        <v>0</v>
      </c>
      <c r="N24" s="21" t="s">
        <v>27</v>
      </c>
    </row>
    <row r="26" spans="1:15" s="20" customFormat="1" ht="15.75" thickBot="1">
      <c r="A26" s="17" t="s">
        <v>28</v>
      </c>
      <c r="B26" s="18"/>
      <c r="C26" s="18"/>
      <c r="D26" s="18"/>
      <c r="E26" s="18"/>
      <c r="F26" s="18"/>
      <c r="G26" s="19"/>
      <c r="H26" s="18"/>
      <c r="I26" s="18"/>
      <c r="J26" s="18"/>
      <c r="K26" s="18"/>
      <c r="L26" s="18"/>
      <c r="M26" s="18"/>
      <c r="N26" s="18"/>
      <c r="O26" s="18"/>
    </row>
    <row r="28" ht="12.75">
      <c r="A28" s="21" t="s">
        <v>29</v>
      </c>
    </row>
    <row r="29" spans="6:12" ht="12.75">
      <c r="F29" s="23" t="s">
        <v>30</v>
      </c>
      <c r="H29" s="23" t="s">
        <v>7</v>
      </c>
      <c r="L29" s="32"/>
    </row>
    <row r="30" spans="2:10" s="23" customFormat="1" ht="12.75">
      <c r="B30" s="23" t="s">
        <v>31</v>
      </c>
      <c r="F30" s="23" t="s">
        <v>32</v>
      </c>
      <c r="H30" s="23" t="s">
        <v>33</v>
      </c>
      <c r="J30" s="33" t="s">
        <v>34</v>
      </c>
    </row>
    <row r="31" spans="2:10" s="23" customFormat="1" ht="12.75">
      <c r="B31" s="22" t="s">
        <v>35</v>
      </c>
      <c r="D31" s="13"/>
      <c r="E31" s="13"/>
      <c r="F31" s="8"/>
      <c r="H31" s="6"/>
      <c r="J31" s="35">
        <f>F31*H31*0.85/2000</f>
        <v>0</v>
      </c>
    </row>
    <row r="32" spans="2:10" ht="12.75">
      <c r="B32" s="13" t="s">
        <v>36</v>
      </c>
      <c r="F32" s="8"/>
      <c r="G32" s="23"/>
      <c r="H32" s="6"/>
      <c r="I32" s="23"/>
      <c r="J32" s="35">
        <f>F32*H32*0.85/2000</f>
        <v>0</v>
      </c>
    </row>
    <row r="33" spans="2:10" ht="12.75">
      <c r="B33" s="13" t="s">
        <v>37</v>
      </c>
      <c r="F33" s="8"/>
      <c r="G33" s="23"/>
      <c r="H33" s="6"/>
      <c r="I33" s="23"/>
      <c r="J33" s="35">
        <f>F33*H33*0.85/2000</f>
        <v>0</v>
      </c>
    </row>
    <row r="35" spans="3:14" ht="12.75">
      <c r="C35" s="21"/>
      <c r="D35" s="21"/>
      <c r="E35" s="21"/>
      <c r="F35" s="21"/>
      <c r="L35" s="26" t="s">
        <v>38</v>
      </c>
      <c r="M35" s="31">
        <f>SUM(J31:J33)</f>
        <v>0</v>
      </c>
      <c r="N35" s="21" t="s">
        <v>34</v>
      </c>
    </row>
    <row r="37" ht="12.75">
      <c r="A37" s="21" t="s">
        <v>39</v>
      </c>
    </row>
    <row r="39" ht="12.75">
      <c r="B39" s="13" t="s">
        <v>40</v>
      </c>
    </row>
    <row r="40" spans="1:12" s="23" customFormat="1" ht="12.75">
      <c r="A40" s="13"/>
      <c r="D40" s="13"/>
      <c r="F40" s="23" t="s">
        <v>41</v>
      </c>
      <c r="H40" s="23" t="s">
        <v>34</v>
      </c>
      <c r="J40" s="23" t="s">
        <v>41</v>
      </c>
      <c r="L40" s="23" t="s">
        <v>34</v>
      </c>
    </row>
    <row r="41" spans="1:12" s="23" customFormat="1" ht="12.75">
      <c r="A41" s="13"/>
      <c r="D41" s="23" t="s">
        <v>42</v>
      </c>
      <c r="F41" s="23" t="s">
        <v>43</v>
      </c>
      <c r="H41" s="33" t="s">
        <v>43</v>
      </c>
      <c r="J41" s="23" t="s">
        <v>44</v>
      </c>
      <c r="L41" s="33" t="s">
        <v>45</v>
      </c>
    </row>
    <row r="42" spans="1:12" s="23" customFormat="1" ht="12.75">
      <c r="A42" s="13"/>
      <c r="B42" s="23" t="s">
        <v>46</v>
      </c>
      <c r="C42" s="13"/>
      <c r="D42" s="6"/>
      <c r="F42" s="6"/>
      <c r="H42" s="35">
        <f>IF(F42&gt;0,(8+0.14*F42)*3.14159*(D42/2)*(D42/2)*F42/2000,)</f>
        <v>0</v>
      </c>
      <c r="J42" s="6"/>
      <c r="K42" s="36"/>
      <c r="L42" s="35">
        <f>IF(F42&gt;0,(H42-(8+0.14*(J42))*3.14159*(D42/2)*(D42/2)*(J42)/2000),)</f>
        <v>0</v>
      </c>
    </row>
    <row r="43" spans="1:12" s="23" customFormat="1" ht="12.75">
      <c r="A43" s="13"/>
      <c r="B43" s="36" t="s">
        <v>47</v>
      </c>
      <c r="C43" s="13"/>
      <c r="D43" s="6"/>
      <c r="F43" s="6"/>
      <c r="H43" s="35">
        <f>IF(F43&gt;0,(8+0.14*F43)*3.14159*(D43/2)*(D43/2)*F43/2000,)</f>
        <v>0</v>
      </c>
      <c r="J43" s="6"/>
      <c r="K43" s="36"/>
      <c r="L43" s="35">
        <f>IF(F43&gt;0,(H43-(8+0.14*(J43))*3.14159*(D43/2)*(D43/2)*(J43)/2000),)</f>
        <v>0</v>
      </c>
    </row>
    <row r="44" spans="1:12" s="23" customFormat="1" ht="12.75">
      <c r="A44" s="13"/>
      <c r="B44" s="36" t="s">
        <v>48</v>
      </c>
      <c r="C44" s="13"/>
      <c r="D44" s="6"/>
      <c r="F44" s="6"/>
      <c r="H44" s="35">
        <f>IF(F44&gt;0,(8+0.14*F44)*3.14159*(D44/2)*(D44/2)*F44/2000,)</f>
        <v>0</v>
      </c>
      <c r="J44" s="6"/>
      <c r="K44" s="36"/>
      <c r="L44" s="35">
        <f>IF(F44&gt;0,(H44-(8+0.14*(J44))*3.14159*(D44/2)*(D44/2)*(J44)/2000),)</f>
        <v>0</v>
      </c>
    </row>
    <row r="46" ht="12.75">
      <c r="B46" s="13" t="s">
        <v>49</v>
      </c>
    </row>
    <row r="47" spans="2:14" ht="12.75">
      <c r="B47" s="23"/>
      <c r="C47" s="23"/>
      <c r="D47" s="23"/>
      <c r="E47" s="23"/>
      <c r="F47" s="23" t="s">
        <v>50</v>
      </c>
      <c r="H47" s="13" t="s">
        <v>51</v>
      </c>
      <c r="I47" s="23"/>
      <c r="J47" s="23" t="s">
        <v>34</v>
      </c>
      <c r="L47" s="13" t="s">
        <v>51</v>
      </c>
      <c r="N47" s="23" t="s">
        <v>34</v>
      </c>
    </row>
    <row r="48" spans="2:14" ht="12.75">
      <c r="B48" s="23"/>
      <c r="C48" s="23"/>
      <c r="D48" s="23" t="s">
        <v>52</v>
      </c>
      <c r="E48" s="23"/>
      <c r="F48" s="23" t="s">
        <v>53</v>
      </c>
      <c r="H48" s="23" t="s">
        <v>43</v>
      </c>
      <c r="I48" s="23"/>
      <c r="J48" s="23" t="s">
        <v>43</v>
      </c>
      <c r="L48" s="23" t="s">
        <v>44</v>
      </c>
      <c r="N48" s="33" t="s">
        <v>45</v>
      </c>
    </row>
    <row r="49" spans="2:14" ht="12.75">
      <c r="B49" s="23" t="s">
        <v>54</v>
      </c>
      <c r="D49" s="6"/>
      <c r="E49" s="36"/>
      <c r="F49" s="6"/>
      <c r="H49" s="6"/>
      <c r="I49" s="36"/>
      <c r="J49" s="35">
        <f>H49*D49*F49*15/2000</f>
        <v>0</v>
      </c>
      <c r="L49" s="11"/>
      <c r="N49" s="35">
        <f>D49*F49*(H49-L49)*15/2000</f>
        <v>0</v>
      </c>
    </row>
    <row r="50" spans="2:14" ht="12.75">
      <c r="B50" s="23" t="s">
        <v>55</v>
      </c>
      <c r="D50" s="6"/>
      <c r="E50" s="36"/>
      <c r="F50" s="6"/>
      <c r="H50" s="6"/>
      <c r="I50" s="36"/>
      <c r="J50" s="35">
        <f>H50*D50*F50/2000</f>
        <v>0</v>
      </c>
      <c r="L50" s="11"/>
      <c r="N50" s="35">
        <f>D50*F50*(H50-L50)*15/2000</f>
        <v>0</v>
      </c>
    </row>
    <row r="51" spans="2:14" ht="12.75">
      <c r="B51" s="23" t="s">
        <v>56</v>
      </c>
      <c r="D51" s="6"/>
      <c r="E51" s="36"/>
      <c r="F51" s="6"/>
      <c r="H51" s="6"/>
      <c r="I51" s="36"/>
      <c r="J51" s="35">
        <f>H51*D51*F51/2000</f>
        <v>0</v>
      </c>
      <c r="L51" s="11"/>
      <c r="N51" s="35">
        <f>D51*F51*(H51-L51)*15/2000</f>
        <v>0</v>
      </c>
    </row>
    <row r="53" ht="12.75">
      <c r="B53" s="13" t="s">
        <v>57</v>
      </c>
    </row>
    <row r="54" spans="2:12" ht="12.75">
      <c r="B54" s="23"/>
      <c r="C54" s="23"/>
      <c r="F54" s="23"/>
      <c r="G54" s="23"/>
      <c r="H54" s="23" t="s">
        <v>34</v>
      </c>
      <c r="I54" s="23"/>
      <c r="J54" s="13" t="s">
        <v>51</v>
      </c>
      <c r="L54" s="23" t="s">
        <v>34</v>
      </c>
    </row>
    <row r="55" spans="2:12" ht="12.75">
      <c r="B55" s="23"/>
      <c r="C55" s="23"/>
      <c r="D55" s="23" t="s">
        <v>42</v>
      </c>
      <c r="F55" s="23" t="s">
        <v>51</v>
      </c>
      <c r="G55" s="23"/>
      <c r="H55" s="23" t="s">
        <v>43</v>
      </c>
      <c r="I55" s="23"/>
      <c r="J55" s="23" t="s">
        <v>44</v>
      </c>
      <c r="L55" s="33" t="s">
        <v>45</v>
      </c>
    </row>
    <row r="56" spans="2:12" ht="12.75">
      <c r="B56" s="23" t="s">
        <v>58</v>
      </c>
      <c r="D56" s="6"/>
      <c r="F56" s="6"/>
      <c r="G56" s="36"/>
      <c r="H56" s="35">
        <f>3.14159*(D56/2)*(D56/2)*F56*15/2000</f>
        <v>0</v>
      </c>
      <c r="I56" s="36"/>
      <c r="J56" s="6"/>
      <c r="L56" s="35">
        <f>3.14159*(D56/2)*(D56/2)*(F56-J56)*15/2000</f>
        <v>0</v>
      </c>
    </row>
    <row r="57" spans="2:12" ht="12.75">
      <c r="B57" s="23" t="s">
        <v>59</v>
      </c>
      <c r="D57" s="6"/>
      <c r="F57" s="6"/>
      <c r="G57" s="36"/>
      <c r="H57" s="35">
        <f>3.14159*(D57/2)*(D57/2)*F57*15/2000</f>
        <v>0</v>
      </c>
      <c r="I57" s="36"/>
      <c r="J57" s="6"/>
      <c r="L57" s="35">
        <f>3.14159*(D57/2)*(D57/2)*(F57-J57)*15/2000</f>
        <v>0</v>
      </c>
    </row>
    <row r="58" spans="2:12" ht="12.75">
      <c r="B58" s="23" t="s">
        <v>60</v>
      </c>
      <c r="D58" s="6"/>
      <c r="F58" s="6"/>
      <c r="G58" s="36"/>
      <c r="H58" s="35">
        <f>3.14159*(D58/2)*(D58/2)*F58*15/2000</f>
        <v>0</v>
      </c>
      <c r="I58" s="36"/>
      <c r="J58" s="6"/>
      <c r="L58" s="35">
        <f>3.14159*(D58/2)*(D58/2)*(F58-J58)*15/2000</f>
        <v>0</v>
      </c>
    </row>
    <row r="60" spans="2:14" s="21" customFormat="1" ht="12.75">
      <c r="B60" s="13"/>
      <c r="L60" s="26" t="s">
        <v>61</v>
      </c>
      <c r="M60" s="37">
        <f>L42+L43+L44+N49+N50+N51+L56+L57+L58</f>
        <v>0</v>
      </c>
      <c r="N60" s="21" t="s">
        <v>34</v>
      </c>
    </row>
    <row r="61" ht="12.75">
      <c r="L61" s="25"/>
    </row>
    <row r="62" spans="2:14" s="21" customFormat="1" ht="12.75">
      <c r="B62" s="13"/>
      <c r="L62" s="26" t="s">
        <v>62</v>
      </c>
      <c r="M62" s="31">
        <f>M35+M60</f>
        <v>0</v>
      </c>
      <c r="N62" s="21" t="s">
        <v>34</v>
      </c>
    </row>
    <row r="64" ht="12.75">
      <c r="A64" s="28" t="s">
        <v>63</v>
      </c>
    </row>
    <row r="66" ht="12.75">
      <c r="B66" s="13" t="s">
        <v>40</v>
      </c>
    </row>
    <row r="67" spans="1:12" s="23" customFormat="1" ht="12.75">
      <c r="A67" s="13"/>
      <c r="D67" s="13"/>
      <c r="F67" s="23" t="s">
        <v>41</v>
      </c>
      <c r="H67" s="23" t="s">
        <v>34</v>
      </c>
      <c r="J67" s="23" t="s">
        <v>41</v>
      </c>
      <c r="L67" s="23" t="s">
        <v>34</v>
      </c>
    </row>
    <row r="68" spans="1:12" s="23" customFormat="1" ht="12.75">
      <c r="A68" s="13"/>
      <c r="D68" s="23" t="s">
        <v>42</v>
      </c>
      <c r="F68" s="23" t="s">
        <v>43</v>
      </c>
      <c r="H68" s="23" t="s">
        <v>43</v>
      </c>
      <c r="J68" s="23" t="s">
        <v>44</v>
      </c>
      <c r="L68" s="33" t="s">
        <v>45</v>
      </c>
    </row>
    <row r="69" spans="1:12" s="23" customFormat="1" ht="12.75">
      <c r="A69" s="13"/>
      <c r="B69" s="23" t="s">
        <v>46</v>
      </c>
      <c r="C69" s="13"/>
      <c r="D69" s="6"/>
      <c r="F69" s="6"/>
      <c r="H69" s="35">
        <f>IF(F69&gt;0,(8+0.14*F69)*3.14159*(D69/2)*(D69/2)*F69/2000,)</f>
        <v>0</v>
      </c>
      <c r="J69" s="6"/>
      <c r="K69" s="36"/>
      <c r="L69" s="35">
        <f>IF(F69&gt;0,(H69-(8+0.14*(J69))*3.14159*(D69/2)*(D69/2)*(J69)/2000),)</f>
        <v>0</v>
      </c>
    </row>
    <row r="70" spans="1:12" s="23" customFormat="1" ht="12.75">
      <c r="A70" s="13"/>
      <c r="B70" s="36" t="s">
        <v>47</v>
      </c>
      <c r="C70" s="13"/>
      <c r="D70" s="6"/>
      <c r="F70" s="6"/>
      <c r="H70" s="35">
        <f>IF(F70&gt;0,(8+0.14*F70)*3.14159*(D70/2)*(D70/2)*F70/2000,)</f>
        <v>0</v>
      </c>
      <c r="J70" s="6"/>
      <c r="K70" s="36"/>
      <c r="L70" s="35">
        <f>IF(F70&gt;0,(H70-(8+0.14*(J70))*3.14159*(D70/2)*(D70/2)*(J70)/2000),)</f>
        <v>0</v>
      </c>
    </row>
    <row r="71" spans="1:12" s="23" customFormat="1" ht="12.75">
      <c r="A71" s="13"/>
      <c r="B71" s="36" t="s">
        <v>48</v>
      </c>
      <c r="C71" s="13"/>
      <c r="D71" s="6"/>
      <c r="F71" s="6"/>
      <c r="H71" s="35">
        <f>IF(F71&gt;0,(8+0.14*F71)*3.14159*(D71/2)*(D71/2)*F71/2000,)</f>
        <v>0</v>
      </c>
      <c r="J71" s="6"/>
      <c r="K71" s="36"/>
      <c r="L71" s="35">
        <f>IF(F71&gt;0,(H71-(8+0.14*(J71))*3.14159*(D71/2)*(D71/2)*(J71)/2000),)</f>
        <v>0</v>
      </c>
    </row>
    <row r="73" ht="12.75">
      <c r="B73" s="13" t="s">
        <v>49</v>
      </c>
    </row>
    <row r="74" spans="2:14" ht="12.75">
      <c r="B74" s="23"/>
      <c r="C74" s="23"/>
      <c r="D74" s="23"/>
      <c r="E74" s="23"/>
      <c r="F74" s="23" t="s">
        <v>50</v>
      </c>
      <c r="H74" s="13" t="s">
        <v>51</v>
      </c>
      <c r="I74" s="23"/>
      <c r="J74" s="23" t="s">
        <v>34</v>
      </c>
      <c r="L74" s="13" t="s">
        <v>51</v>
      </c>
      <c r="N74" s="23" t="s">
        <v>34</v>
      </c>
    </row>
    <row r="75" spans="2:14" ht="12.75">
      <c r="B75" s="23"/>
      <c r="C75" s="23"/>
      <c r="D75" s="23" t="s">
        <v>52</v>
      </c>
      <c r="E75" s="23"/>
      <c r="F75" s="23" t="s">
        <v>53</v>
      </c>
      <c r="H75" s="23" t="s">
        <v>43</v>
      </c>
      <c r="I75" s="23"/>
      <c r="J75" s="23" t="s">
        <v>43</v>
      </c>
      <c r="L75" s="23" t="s">
        <v>44</v>
      </c>
      <c r="N75" s="33" t="s">
        <v>45</v>
      </c>
    </row>
    <row r="76" spans="2:14" ht="12.75">
      <c r="B76" s="23" t="s">
        <v>54</v>
      </c>
      <c r="D76" s="6"/>
      <c r="E76" s="36"/>
      <c r="F76" s="6"/>
      <c r="H76" s="6"/>
      <c r="I76" s="36"/>
      <c r="J76" s="35">
        <f>H76*D76*F76*15/2000</f>
        <v>0</v>
      </c>
      <c r="L76" s="6"/>
      <c r="N76" s="35">
        <f>D76*F76*(H76-L76)*15/2000</f>
        <v>0</v>
      </c>
    </row>
    <row r="77" spans="2:14" ht="12.75">
      <c r="B77" s="23" t="s">
        <v>55</v>
      </c>
      <c r="D77" s="6"/>
      <c r="E77" s="36"/>
      <c r="F77" s="6"/>
      <c r="H77" s="6"/>
      <c r="I77" s="36"/>
      <c r="J77" s="35">
        <f>H77*D77*F77/2000</f>
        <v>0</v>
      </c>
      <c r="L77" s="6"/>
      <c r="N77" s="35">
        <f>D77*F77*(H77-L77)*15/2000</f>
        <v>0</v>
      </c>
    </row>
    <row r="78" spans="2:14" ht="12.75">
      <c r="B78" s="23" t="s">
        <v>56</v>
      </c>
      <c r="D78" s="6"/>
      <c r="E78" s="36"/>
      <c r="F78" s="6"/>
      <c r="H78" s="6"/>
      <c r="I78" s="36"/>
      <c r="J78" s="35">
        <f>H78*D78*F78/2000</f>
        <v>0</v>
      </c>
      <c r="L78" s="6"/>
      <c r="N78" s="35">
        <f>D78*F78*(H78-L78)*15/2000</f>
        <v>0</v>
      </c>
    </row>
    <row r="80" ht="12.75">
      <c r="B80" s="13" t="s">
        <v>57</v>
      </c>
    </row>
    <row r="81" spans="2:12" ht="12.75">
      <c r="B81" s="23"/>
      <c r="C81" s="23"/>
      <c r="F81" s="23"/>
      <c r="G81" s="23"/>
      <c r="H81" s="23" t="s">
        <v>34</v>
      </c>
      <c r="I81" s="23"/>
      <c r="J81" s="13" t="s">
        <v>51</v>
      </c>
      <c r="L81" s="23" t="s">
        <v>34</v>
      </c>
    </row>
    <row r="82" spans="2:12" ht="12.75">
      <c r="B82" s="23"/>
      <c r="C82" s="23"/>
      <c r="D82" s="23" t="s">
        <v>42</v>
      </c>
      <c r="F82" s="23" t="s">
        <v>51</v>
      </c>
      <c r="G82" s="23"/>
      <c r="H82" s="23" t="s">
        <v>43</v>
      </c>
      <c r="I82" s="23"/>
      <c r="J82" s="23" t="s">
        <v>44</v>
      </c>
      <c r="L82" s="33" t="s">
        <v>45</v>
      </c>
    </row>
    <row r="83" spans="2:12" ht="12.75">
      <c r="B83" s="23" t="s">
        <v>58</v>
      </c>
      <c r="D83" s="6"/>
      <c r="F83" s="6"/>
      <c r="G83" s="36"/>
      <c r="H83" s="35">
        <f>3.14159*(D83/2)*(D83/2)*F83*15/2000</f>
        <v>0</v>
      </c>
      <c r="I83" s="36"/>
      <c r="J83" s="6"/>
      <c r="L83" s="35">
        <f>3.14159*(D83/2)*(D83/2)*(F83-J83)*15/2000</f>
        <v>0</v>
      </c>
    </row>
    <row r="84" spans="2:12" ht="12.75">
      <c r="B84" s="23" t="s">
        <v>59</v>
      </c>
      <c r="D84" s="6"/>
      <c r="F84" s="6"/>
      <c r="G84" s="36"/>
      <c r="H84" s="35">
        <f>3.14159*(D84/2)*(D84/2)*F84*15/2000</f>
        <v>0</v>
      </c>
      <c r="I84" s="36"/>
      <c r="J84" s="6"/>
      <c r="L84" s="35">
        <f>3.14159*(D84/2)*(D84/2)*(F84-J84)*15/2000</f>
        <v>0</v>
      </c>
    </row>
    <row r="85" spans="2:12" ht="12.75">
      <c r="B85" s="23" t="s">
        <v>60</v>
      </c>
      <c r="D85" s="6"/>
      <c r="F85" s="6"/>
      <c r="G85" s="36"/>
      <c r="H85" s="35">
        <f>3.14159*(D85/2)*(D85/2)*F85*15/2000</f>
        <v>0</v>
      </c>
      <c r="I85" s="36"/>
      <c r="J85" s="6"/>
      <c r="L85" s="35">
        <f>3.14159*(D85/2)*(D85/2)*(F85-J85)*15/2000</f>
        <v>0</v>
      </c>
    </row>
    <row r="87" spans="2:14" s="21" customFormat="1" ht="12.75">
      <c r="B87" s="13"/>
      <c r="L87" s="26" t="s">
        <v>64</v>
      </c>
      <c r="M87" s="31">
        <f>L69+L70+L71+N76+N77+N78+L83+L84+L85</f>
        <v>0</v>
      </c>
      <c r="N87" s="21" t="s">
        <v>34</v>
      </c>
    </row>
    <row r="88" ht="12.75">
      <c r="L88" s="25"/>
    </row>
    <row r="89" spans="2:14" s="21" customFormat="1" ht="12.75">
      <c r="B89" s="13"/>
      <c r="L89" s="26" t="s">
        <v>65</v>
      </c>
      <c r="M89" s="38">
        <f>M62+M87</f>
        <v>0</v>
      </c>
      <c r="N89" s="21" t="s">
        <v>34</v>
      </c>
    </row>
    <row r="91" spans="2:14" s="21" customFormat="1" ht="12.75">
      <c r="B91" s="13"/>
      <c r="L91" s="26" t="s">
        <v>66</v>
      </c>
      <c r="M91" s="38">
        <f>M24</f>
        <v>0</v>
      </c>
      <c r="N91" s="21" t="s">
        <v>34</v>
      </c>
    </row>
    <row r="93" spans="2:14" s="21" customFormat="1" ht="12.75">
      <c r="B93" s="13"/>
      <c r="L93" s="26" t="s">
        <v>67</v>
      </c>
      <c r="M93" s="39">
        <f>M89-M24</f>
        <v>0</v>
      </c>
      <c r="N93" s="21" t="s">
        <v>34</v>
      </c>
    </row>
    <row r="95" spans="1:15" s="20" customFormat="1" ht="15.75" thickBot="1">
      <c r="A95" s="17" t="s">
        <v>68</v>
      </c>
      <c r="B95" s="18"/>
      <c r="C95" s="18"/>
      <c r="D95" s="18"/>
      <c r="E95" s="18"/>
      <c r="F95" s="18"/>
      <c r="G95" s="19"/>
      <c r="H95" s="18"/>
      <c r="I95" s="18"/>
      <c r="J95" s="18"/>
      <c r="K95" s="18"/>
      <c r="L95" s="18"/>
      <c r="M95" s="18"/>
      <c r="N95" s="18"/>
      <c r="O95" s="18"/>
    </row>
    <row r="97" spans="4:12" s="23" customFormat="1" ht="12.75">
      <c r="D97" s="36" t="s">
        <v>69</v>
      </c>
      <c r="F97" s="23" t="s">
        <v>17</v>
      </c>
      <c r="H97" s="23" t="s">
        <v>70</v>
      </c>
      <c r="I97" s="13"/>
      <c r="J97" s="23" t="s">
        <v>71</v>
      </c>
      <c r="K97" s="13"/>
      <c r="L97" s="13"/>
    </row>
    <row r="98" spans="2:12" s="23" customFormat="1" ht="12.75">
      <c r="B98" s="23" t="s">
        <v>72</v>
      </c>
      <c r="D98" s="23" t="s">
        <v>73</v>
      </c>
      <c r="F98" s="23" t="s">
        <v>74</v>
      </c>
      <c r="H98" s="23" t="s">
        <v>19</v>
      </c>
      <c r="I98" s="13"/>
      <c r="J98" s="23" t="s">
        <v>75</v>
      </c>
      <c r="K98" s="13"/>
      <c r="L98" s="13"/>
    </row>
    <row r="99" spans="2:12" s="23" customFormat="1" ht="12.75">
      <c r="B99" s="23" t="s">
        <v>76</v>
      </c>
      <c r="D99" s="30">
        <f>M35</f>
        <v>0</v>
      </c>
      <c r="E99" s="36"/>
      <c r="F99" s="23">
        <f>M14</f>
        <v>0</v>
      </c>
      <c r="G99" s="36"/>
      <c r="H99" s="23">
        <f>H21</f>
        <v>258</v>
      </c>
      <c r="J99" s="40" t="e">
        <f>D99*2000/F99/H99</f>
        <v>#DIV/0!</v>
      </c>
      <c r="L99" s="13"/>
    </row>
    <row r="100" spans="2:12" s="23" customFormat="1" ht="12.75">
      <c r="B100" s="23" t="s">
        <v>77</v>
      </c>
      <c r="D100" s="30">
        <f>M60</f>
        <v>0</v>
      </c>
      <c r="E100" s="36"/>
      <c r="F100" s="23">
        <f>M14</f>
        <v>0</v>
      </c>
      <c r="G100" s="36"/>
      <c r="H100" s="23">
        <f>H21</f>
        <v>258</v>
      </c>
      <c r="J100" s="40" t="e">
        <f>D100*2000/F100/H100</f>
        <v>#DIV/0!</v>
      </c>
      <c r="L100" s="13"/>
    </row>
    <row r="102" spans="12:15" ht="12.75">
      <c r="L102" s="26" t="s">
        <v>78</v>
      </c>
      <c r="M102" s="41" t="e">
        <f>SUM(J99:J100)</f>
        <v>#DIV/0!</v>
      </c>
      <c r="N102" s="28" t="s">
        <v>79</v>
      </c>
      <c r="O102" s="21"/>
    </row>
    <row r="104" spans="1:15" s="20" customFormat="1" ht="15.75" thickBot="1">
      <c r="A104" s="17" t="s">
        <v>80</v>
      </c>
      <c r="B104" s="18"/>
      <c r="C104" s="18"/>
      <c r="D104" s="18"/>
      <c r="E104" s="18"/>
      <c r="F104" s="18"/>
      <c r="G104" s="19"/>
      <c r="H104" s="18"/>
      <c r="I104" s="18"/>
      <c r="J104" s="18"/>
      <c r="K104" s="18"/>
      <c r="L104" s="18"/>
      <c r="M104" s="18"/>
      <c r="N104" s="18"/>
      <c r="O104" s="18"/>
    </row>
    <row r="105" spans="1:15" s="20" customFormat="1" ht="15">
      <c r="A105" s="42"/>
      <c r="B105" s="43"/>
      <c r="C105" s="43"/>
      <c r="D105" s="43"/>
      <c r="E105" s="43"/>
      <c r="F105" s="43"/>
      <c r="G105" s="44"/>
      <c r="H105" s="43"/>
      <c r="I105" s="43"/>
      <c r="J105" s="43"/>
      <c r="K105" s="43"/>
      <c r="L105" s="43"/>
      <c r="M105" s="43"/>
      <c r="N105" s="43"/>
      <c r="O105" s="43"/>
    </row>
    <row r="106" spans="8:9" s="45" customFormat="1" ht="12.75">
      <c r="H106" s="46"/>
      <c r="I106" s="46"/>
    </row>
    <row r="107" spans="1:15" ht="12.75">
      <c r="A107" s="23"/>
      <c r="B107" s="23"/>
      <c r="C107" s="23"/>
      <c r="D107" s="23" t="s">
        <v>81</v>
      </c>
      <c r="E107" s="23"/>
      <c r="F107" s="23" t="s">
        <v>17</v>
      </c>
      <c r="G107" s="23"/>
      <c r="H107" s="23" t="s">
        <v>70</v>
      </c>
      <c r="J107" s="23" t="s">
        <v>71</v>
      </c>
      <c r="O107" s="23"/>
    </row>
    <row r="108" spans="1:15" ht="12.75">
      <c r="A108" s="23"/>
      <c r="B108" s="23" t="s">
        <v>72</v>
      </c>
      <c r="C108" s="23"/>
      <c r="D108" s="23" t="s">
        <v>73</v>
      </c>
      <c r="E108" s="23"/>
      <c r="F108" s="23" t="s">
        <v>74</v>
      </c>
      <c r="G108" s="23"/>
      <c r="H108" s="23" t="s">
        <v>19</v>
      </c>
      <c r="J108" s="23" t="s">
        <v>75</v>
      </c>
      <c r="O108" s="23"/>
    </row>
    <row r="109" spans="1:15" ht="12.75">
      <c r="A109" s="23"/>
      <c r="B109" s="36" t="s">
        <v>82</v>
      </c>
      <c r="C109" s="23"/>
      <c r="D109" s="30">
        <f>M87</f>
        <v>0</v>
      </c>
      <c r="E109" s="23" t="s">
        <v>25</v>
      </c>
      <c r="F109" s="23">
        <f>M14</f>
        <v>0</v>
      </c>
      <c r="G109" s="36"/>
      <c r="H109" s="6">
        <f ca="1">IF(DATE(YEAR(TODAY()),10,1)-TODAY()&lt;0,DATE(YEAR(TODAY())+1,10,1)-TODAY(),DATE(YEAR(TODAY()),10,1)-TODAY())</f>
        <v>1</v>
      </c>
      <c r="I109" s="23"/>
      <c r="J109" s="40" t="e">
        <f>IF(H109&gt;0,D109*2000/F109/H109,)</f>
        <v>#DIV/0!</v>
      </c>
      <c r="K109" s="47"/>
      <c r="O109" s="23"/>
    </row>
    <row r="110" ht="12.75">
      <c r="H110" s="7" t="str">
        <f ca="1">IF(H109-IF(DATE(YEAR(TODAY()),10,1)-TODAY()&lt;0,DATE(YEAR(TODAY())+1,10,1)-TODAY(),DATE(YEAR(TODAY()),10,1)-TODAY())," ","Days to Oct 1st")</f>
        <v>Days to Oct 1st</v>
      </c>
    </row>
    <row r="111" ht="12.75">
      <c r="H111" s="45"/>
    </row>
    <row r="112" spans="12:15" ht="12.75">
      <c r="L112" s="26" t="s">
        <v>84</v>
      </c>
      <c r="M112" s="41" t="e">
        <f>J109</f>
        <v>#DIV/0!</v>
      </c>
      <c r="N112" s="21" t="s">
        <v>79</v>
      </c>
      <c r="O112" s="21"/>
    </row>
    <row r="114" spans="1:15" s="20" customFormat="1" ht="15.75" thickBot="1">
      <c r="A114" s="17" t="s">
        <v>85</v>
      </c>
      <c r="B114" s="18"/>
      <c r="C114" s="18"/>
      <c r="D114" s="18"/>
      <c r="E114" s="18"/>
      <c r="F114" s="18"/>
      <c r="G114" s="19"/>
      <c r="H114" s="18"/>
      <c r="I114" s="18"/>
      <c r="J114" s="18"/>
      <c r="K114" s="18"/>
      <c r="L114" s="18"/>
      <c r="M114" s="18"/>
      <c r="N114" s="18"/>
      <c r="O114" s="18"/>
    </row>
    <row r="116" spans="2:14" s="23" customFormat="1" ht="12.75">
      <c r="B116" s="23" t="s">
        <v>86</v>
      </c>
      <c r="C116" s="13"/>
      <c r="E116" s="23" t="s">
        <v>87</v>
      </c>
      <c r="G116" s="13"/>
      <c r="H116" s="23" t="s">
        <v>14</v>
      </c>
      <c r="J116" s="13"/>
      <c r="N116" s="13"/>
    </row>
    <row r="117" spans="2:14" s="23" customFormat="1" ht="12.75">
      <c r="B117" s="23" t="s">
        <v>88</v>
      </c>
      <c r="C117" s="13"/>
      <c r="E117" s="23" t="s">
        <v>89</v>
      </c>
      <c r="G117" s="13"/>
      <c r="H117" s="23" t="s">
        <v>18</v>
      </c>
      <c r="J117" s="13"/>
      <c r="N117" s="13"/>
    </row>
    <row r="118" spans="2:12" s="23" customFormat="1" ht="12.75">
      <c r="B118" s="40" t="e">
        <f>M102</f>
        <v>#DIV/0!</v>
      </c>
      <c r="E118" s="48" t="e">
        <f>M112</f>
        <v>#DIV/0!</v>
      </c>
      <c r="H118" s="23">
        <f>F21</f>
        <v>26</v>
      </c>
      <c r="I118" s="36"/>
      <c r="J118" s="13"/>
      <c r="K118" s="13"/>
      <c r="L118" s="28"/>
    </row>
    <row r="120" spans="12:15" ht="12.75">
      <c r="L120" s="26" t="s">
        <v>90</v>
      </c>
      <c r="M120" s="49" t="e">
        <f>B118+E118-H118</f>
        <v>#DIV/0!</v>
      </c>
      <c r="N120" s="21" t="s">
        <v>79</v>
      </c>
      <c r="O120" s="21"/>
    </row>
    <row r="122" spans="2:6" ht="12.75">
      <c r="B122" s="23" t="s">
        <v>72</v>
      </c>
      <c r="D122" s="23" t="s">
        <v>17</v>
      </c>
      <c r="F122" s="23" t="s">
        <v>70</v>
      </c>
    </row>
    <row r="123" spans="2:6" ht="12.75">
      <c r="B123" s="36" t="s">
        <v>91</v>
      </c>
      <c r="D123" s="23" t="s">
        <v>74</v>
      </c>
      <c r="F123" s="23" t="s">
        <v>19</v>
      </c>
    </row>
    <row r="124" spans="2:6" ht="12.75">
      <c r="B124" s="40" t="e">
        <f>M120</f>
        <v>#DIV/0!</v>
      </c>
      <c r="D124" s="23">
        <f>M14</f>
        <v>0</v>
      </c>
      <c r="F124" s="23">
        <f>H21</f>
        <v>258</v>
      </c>
    </row>
    <row r="125" ht="12.75">
      <c r="B125" s="23"/>
    </row>
    <row r="126" spans="12:15" ht="12.75">
      <c r="L126" s="26" t="s">
        <v>92</v>
      </c>
      <c r="M126" s="39" t="e">
        <f>B124*D124*F124/2000</f>
        <v>#DIV/0!</v>
      </c>
      <c r="N126" s="21" t="s">
        <v>27</v>
      </c>
      <c r="O126" s="21"/>
    </row>
    <row r="128" spans="12:15" ht="12.75">
      <c r="L128" s="26" t="s">
        <v>93</v>
      </c>
      <c r="M128" s="39" t="e">
        <f>M126/0.9</f>
        <v>#DIV/0!</v>
      </c>
      <c r="N128" s="21" t="s">
        <v>27</v>
      </c>
      <c r="O128" s="21"/>
    </row>
  </sheetData>
  <sheetProtection sheet="1" objects="1" scenarios="1"/>
  <printOptions/>
  <pageMargins left="0.75" right="0.75" top="1" bottom="1" header="0.5" footer="0.5"/>
  <pageSetup horizontalDpi="300" verticalDpi="300" orientation="portrait" r:id="rId1"/>
  <headerFooter alignWithMargins="0">
    <oddHeader>&amp;C&amp;9Forage Inventory Management</oddHeader>
    <oddFooter>&amp;CPage &amp;P</oddFooter>
  </headerFooter>
  <rowBreaks count="2" manualBreakCount="2">
    <brk id="44" max="65535" man="1"/>
    <brk id="93"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Forage Inventory</dc:title>
  <dc:subject>Inventory Management</dc:subject>
  <dc:creator>Authorized Gateway Customer</dc:creator>
  <cp:keywords/>
  <dc:description/>
  <cp:lastModifiedBy>Bonnie J Rae</cp:lastModifiedBy>
  <dcterms:created xsi:type="dcterms:W3CDTF">2003-06-24T21:16:49Z</dcterms:created>
  <dcterms:modified xsi:type="dcterms:W3CDTF">2013-09-30T15:11:12Z</dcterms:modified>
  <cp:category/>
  <cp:version/>
  <cp:contentType/>
  <cp:contentStatus/>
</cp:coreProperties>
</file>