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795" windowHeight="4980" firstSheet="1" activeTab="1"/>
  </bookViews>
  <sheets>
    <sheet name="Best Price" sheetId="1" r:id="rId1"/>
    <sheet name="Multi-Period" sheetId="2" r:id="rId2"/>
    <sheet name="Constant Price" sheetId="3" r:id="rId3"/>
    <sheet name="Company A" sheetId="4" r:id="rId4"/>
    <sheet name="Company B" sheetId="5" r:id="rId5"/>
    <sheet name="Centralized" sheetId="6" r:id="rId6"/>
    <sheet name="Compet. vs. Cent." sheetId="7" r:id="rId7"/>
    <sheet name="Make-Buy" sheetId="8" r:id="rId8"/>
  </sheets>
  <definedNames>
    <definedName name="solver_adj" localSheetId="0" hidden="1">'Best Price'!$B$10</definedName>
    <definedName name="solver_adj" localSheetId="5" hidden="1">'Centralized'!$B$10,'Centralized'!$G$10</definedName>
    <definedName name="solver_adj" localSheetId="3" hidden="1">'Company A'!$B$10</definedName>
    <definedName name="solver_adj" localSheetId="4" hidden="1">'Company B'!$B$10</definedName>
    <definedName name="solver_adj" localSheetId="6" hidden="1">'Compet. vs. Cent.'!$B$10,'Compet. vs. Cent.'!$G$10</definedName>
    <definedName name="solver_adj" localSheetId="2" hidden="1">'Constant Price'!$B$12</definedName>
    <definedName name="solver_adj" localSheetId="7" hidden="1">'Make-Buy'!$B$16:$B$30,'Make-Buy'!$E$16:$E$30,'Make-Buy'!$G$6:$G$8</definedName>
    <definedName name="solver_adj" localSheetId="1" hidden="1">'Multi-Period'!$B$12:$B$26,'Multi-Period'!$E$12:$E$26</definedName>
    <definedName name="solver_cvg" localSheetId="0" hidden="1">0.0001</definedName>
    <definedName name="solver_cvg" localSheetId="5" hidden="1">0.0001</definedName>
    <definedName name="solver_cvg" localSheetId="3" hidden="1">0.0001</definedName>
    <definedName name="solver_cvg" localSheetId="4" hidden="1">0.0001</definedName>
    <definedName name="solver_cvg" localSheetId="6" hidden="1">0.0001</definedName>
    <definedName name="solver_cvg" localSheetId="2" hidden="1">0.0001</definedName>
    <definedName name="solver_cvg" localSheetId="7" hidden="1">0.0001</definedName>
    <definedName name="solver_cvg" localSheetId="1" hidden="1">0.0001</definedName>
    <definedName name="solver_drv" localSheetId="0" hidden="1">1</definedName>
    <definedName name="solver_drv" localSheetId="5" hidden="1">1</definedName>
    <definedName name="solver_drv" localSheetId="3" hidden="1">1</definedName>
    <definedName name="solver_drv" localSheetId="4" hidden="1">1</definedName>
    <definedName name="solver_drv" localSheetId="6" hidden="1">1</definedName>
    <definedName name="solver_drv" localSheetId="2" hidden="1">1</definedName>
    <definedName name="solver_drv" localSheetId="7" hidden="1">1</definedName>
    <definedName name="solver_drv" localSheetId="1" hidden="1">1</definedName>
    <definedName name="solver_eng" localSheetId="1" hidden="1">1</definedName>
    <definedName name="solver_est" localSheetId="0" hidden="1">1</definedName>
    <definedName name="solver_est" localSheetId="5" hidden="1">1</definedName>
    <definedName name="solver_est" localSheetId="3" hidden="1">1</definedName>
    <definedName name="solver_est" localSheetId="4" hidden="1">1</definedName>
    <definedName name="solver_est" localSheetId="6" hidden="1">1</definedName>
    <definedName name="solver_est" localSheetId="2" hidden="1">1</definedName>
    <definedName name="solver_est" localSheetId="7" hidden="1">1</definedName>
    <definedName name="solver_est" localSheetId="1" hidden="1">1</definedName>
    <definedName name="solver_ibd" localSheetId="1" hidden="1">2</definedName>
    <definedName name="solver_itr" localSheetId="0" hidden="1">100</definedName>
    <definedName name="solver_itr" localSheetId="5" hidden="1">100</definedName>
    <definedName name="solver_itr" localSheetId="3" hidden="1">100</definedName>
    <definedName name="solver_itr" localSheetId="4" hidden="1">100</definedName>
    <definedName name="solver_itr" localSheetId="6" hidden="1">100</definedName>
    <definedName name="solver_itr" localSheetId="2" hidden="1">100</definedName>
    <definedName name="solver_itr" localSheetId="7" hidden="1">1000</definedName>
    <definedName name="solver_itr" localSheetId="1" hidden="1">100</definedName>
    <definedName name="solver_lhs1" localSheetId="0" hidden="1">'Best Price'!$C$10</definedName>
    <definedName name="solver_lhs1" localSheetId="5" hidden="1">'Centralized'!$C$10</definedName>
    <definedName name="solver_lhs1" localSheetId="3" hidden="1">'Company A'!$C$10</definedName>
    <definedName name="solver_lhs1" localSheetId="4" hidden="1">'Company B'!$C$10</definedName>
    <definedName name="solver_lhs1" localSheetId="6" hidden="1">'Compet. vs. Cent.'!$C$10</definedName>
    <definedName name="solver_lhs1" localSheetId="2" hidden="1">'Constant Price'!$E$12:$E$26</definedName>
    <definedName name="solver_lhs1" localSheetId="7" hidden="1">'Make-Buy'!$E$16:$E$30</definedName>
    <definedName name="solver_lhs1" localSheetId="1" hidden="1">'Multi-Period'!$E$12:$E$26</definedName>
    <definedName name="solver_lhs2" localSheetId="0" hidden="1">'Best Price'!$D$10:$D$11</definedName>
    <definedName name="solver_lhs2" localSheetId="5" hidden="1">'Centralized'!$H$10</definedName>
    <definedName name="solver_lhs2" localSheetId="3" hidden="1">'Company A'!$D$10:$D$11</definedName>
    <definedName name="solver_lhs2" localSheetId="4" hidden="1">'Company B'!$D$10:$D$11</definedName>
    <definedName name="solver_lhs2" localSheetId="6" hidden="1">'Compet. vs. Cent.'!$H$9</definedName>
    <definedName name="solver_lhs2" localSheetId="2" hidden="1">'Constant Price'!$D$12:$D$26</definedName>
    <definedName name="solver_lhs2" localSheetId="7" hidden="1">'Make-Buy'!$E$16:$E$30</definedName>
    <definedName name="solver_lhs2" localSheetId="1" hidden="1">'Multi-Period'!$E$12:$E$26</definedName>
    <definedName name="solver_lhs3" localSheetId="7" hidden="1">'Make-Buy'!$G$7</definedName>
    <definedName name="solver_lhs3" localSheetId="1" hidden="1">'Multi-Period'!$E$12:$E$26</definedName>
    <definedName name="solver_lhs4" localSheetId="7" hidden="1">'Make-Buy'!$G$6</definedName>
    <definedName name="solver_lhs4" localSheetId="1" hidden="1">'Multi-Period'!$E$12:$E$26</definedName>
    <definedName name="solver_lhs5" localSheetId="7" hidden="1">'Make-Buy'!$E$16:$E$30</definedName>
    <definedName name="solver_lhs5" localSheetId="1" hidden="1">'Multi-Period'!$E$12:$E$26</definedName>
    <definedName name="solver_lin" localSheetId="0" hidden="1">2</definedName>
    <definedName name="solver_lin" localSheetId="5" hidden="1">2</definedName>
    <definedName name="solver_lin" localSheetId="3" hidden="1">2</definedName>
    <definedName name="solver_lin" localSheetId="4" hidden="1">2</definedName>
    <definedName name="solver_lin" localSheetId="6" hidden="1">2</definedName>
    <definedName name="solver_lin" localSheetId="2" hidden="1">2</definedName>
    <definedName name="solver_lin" localSheetId="7" hidden="1">2</definedName>
    <definedName name="solver_lin" localSheetId="1" hidden="1">2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0" hidden="1">1</definedName>
    <definedName name="solver_neg" localSheetId="5" hidden="1">1</definedName>
    <definedName name="solver_neg" localSheetId="3" hidden="1">1</definedName>
    <definedName name="solver_neg" localSheetId="4" hidden="1">1</definedName>
    <definedName name="solver_neg" localSheetId="6" hidden="1">1</definedName>
    <definedName name="solver_neg" localSheetId="2" hidden="1">1</definedName>
    <definedName name="solver_neg" localSheetId="7" hidden="1">1</definedName>
    <definedName name="solver_neg" localSheetId="1" hidden="1">1</definedName>
    <definedName name="solver_nod" localSheetId="1" hidden="1">5000</definedName>
    <definedName name="solver_num" localSheetId="0" hidden="1">1</definedName>
    <definedName name="solver_num" localSheetId="5" hidden="1">2</definedName>
    <definedName name="solver_num" localSheetId="3" hidden="1">1</definedName>
    <definedName name="solver_num" localSheetId="4" hidden="1">1</definedName>
    <definedName name="solver_num" localSheetId="6" hidden="1">2</definedName>
    <definedName name="solver_num" localSheetId="2" hidden="1">2</definedName>
    <definedName name="solver_num" localSheetId="7" hidden="1">4</definedName>
    <definedName name="solver_num" localSheetId="1" hidden="1">2</definedName>
    <definedName name="solver_nwt" localSheetId="0" hidden="1">1</definedName>
    <definedName name="solver_nwt" localSheetId="5" hidden="1">1</definedName>
    <definedName name="solver_nwt" localSheetId="3" hidden="1">1</definedName>
    <definedName name="solver_nwt" localSheetId="4" hidden="1">1</definedName>
    <definedName name="solver_nwt" localSheetId="6" hidden="1">1</definedName>
    <definedName name="solver_nwt" localSheetId="2" hidden="1">1</definedName>
    <definedName name="solver_nwt" localSheetId="7" hidden="1">2</definedName>
    <definedName name="solver_nwt" localSheetId="1" hidden="1">2</definedName>
    <definedName name="solver_ofx" localSheetId="1" hidden="1">2</definedName>
    <definedName name="solver_opt" localSheetId="0" hidden="1">'Best Price'!$C$13</definedName>
    <definedName name="solver_opt" localSheetId="5" hidden="1">'Centralized'!$E$16</definedName>
    <definedName name="solver_opt" localSheetId="3" hidden="1">'Company A'!$C$13</definedName>
    <definedName name="solver_opt" localSheetId="4" hidden="1">'Company B'!$C$13</definedName>
    <definedName name="solver_opt" localSheetId="6" hidden="1">'Compet. vs. Cent.'!$E$16</definedName>
    <definedName name="solver_opt" localSheetId="2" hidden="1">'Constant Price'!$E$32</definedName>
    <definedName name="solver_opt" localSheetId="7" hidden="1">'Make-Buy'!$F$37</definedName>
    <definedName name="solver_opt" localSheetId="1" hidden="1">'Multi-Period'!$F$32</definedName>
    <definedName name="solver_piv" localSheetId="1" hidden="1">0.000001</definedName>
    <definedName name="solver_pre" localSheetId="0" hidden="1">0.000001</definedName>
    <definedName name="solver_pre" localSheetId="5" hidden="1">0.000001</definedName>
    <definedName name="solver_pre" localSheetId="3" hidden="1">0.000001</definedName>
    <definedName name="solver_pre" localSheetId="4" hidden="1">0.000001</definedName>
    <definedName name="solver_pre" localSheetId="6" hidden="1">0.000001</definedName>
    <definedName name="solver_pre" localSheetId="2" hidden="1">0.000001</definedName>
    <definedName name="solver_pre" localSheetId="7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0" hidden="1">3</definedName>
    <definedName name="solver_rel1" localSheetId="5" hidden="1">3</definedName>
    <definedName name="solver_rel1" localSheetId="3" hidden="1">3</definedName>
    <definedName name="solver_rel1" localSheetId="4" hidden="1">3</definedName>
    <definedName name="solver_rel1" localSheetId="6" hidden="1">3</definedName>
    <definedName name="solver_rel1" localSheetId="2" hidden="1">3</definedName>
    <definedName name="solver_rel1" localSheetId="7" hidden="1">1</definedName>
    <definedName name="solver_rel1" localSheetId="1" hidden="1">1</definedName>
    <definedName name="solver_rel2" localSheetId="0" hidden="1">3</definedName>
    <definedName name="solver_rel2" localSheetId="5" hidden="1">3</definedName>
    <definedName name="solver_rel2" localSheetId="3" hidden="1">3</definedName>
    <definedName name="solver_rel2" localSheetId="4" hidden="1">3</definedName>
    <definedName name="solver_rel2" localSheetId="6" hidden="1">3</definedName>
    <definedName name="solver_rel2" localSheetId="2" hidden="1">3</definedName>
    <definedName name="solver_rel2" localSheetId="7" hidden="1">1</definedName>
    <definedName name="solver_rel2" localSheetId="1" hidden="1">1</definedName>
    <definedName name="solver_rel3" localSheetId="7" hidden="1">1</definedName>
    <definedName name="solver_rel3" localSheetId="1" hidden="1">1</definedName>
    <definedName name="solver_rel4" localSheetId="7" hidden="1">5</definedName>
    <definedName name="solver_rel4" localSheetId="1" hidden="1">1</definedName>
    <definedName name="solver_rel5" localSheetId="7" hidden="1">1</definedName>
    <definedName name="solver_rel5" localSheetId="1" hidden="1">1</definedName>
    <definedName name="solver_reo" localSheetId="1" hidden="1">2</definedName>
    <definedName name="solver_rep" localSheetId="1" hidden="1">2</definedName>
    <definedName name="solver_rhs1" localSheetId="0" hidden="1">0</definedName>
    <definedName name="solver_rhs1" localSheetId="5" hidden="1">0</definedName>
    <definedName name="solver_rhs1" localSheetId="3" hidden="1">0</definedName>
    <definedName name="solver_rhs1" localSheetId="4" hidden="1">0</definedName>
    <definedName name="solver_rhs1" localSheetId="6" hidden="1">0</definedName>
    <definedName name="solver_rhs1" localSheetId="2" hidden="1">0</definedName>
    <definedName name="solver_rhs1" localSheetId="7" hidden="1">'Make-Buy'!$F$15:$F$29</definedName>
    <definedName name="solver_rhs1" localSheetId="1" hidden="1">'Multi-Period'!$F$11:$F$25</definedName>
    <definedName name="solver_rhs2" localSheetId="0" hidden="1">0</definedName>
    <definedName name="solver_rhs2" localSheetId="5" hidden="1">0</definedName>
    <definedName name="solver_rhs2" localSheetId="3" hidden="1">0</definedName>
    <definedName name="solver_rhs2" localSheetId="4" hidden="1">0</definedName>
    <definedName name="solver_rhs2" localSheetId="6" hidden="1">0</definedName>
    <definedName name="solver_rhs2" localSheetId="2" hidden="1">0</definedName>
    <definedName name="solver_rhs2" localSheetId="7" hidden="1">'Make-Buy'!$D$16:$D$30</definedName>
    <definedName name="solver_rhs2" localSheetId="1" hidden="1">'Multi-Period'!$D$12:$D$26</definedName>
    <definedName name="solver_rhs3" localSheetId="7" hidden="1">'Make-Buy'!$G$6*'Make-Buy'!$G$5</definedName>
    <definedName name="solver_rhs3" localSheetId="1" hidden="1">'Multi-Period'!$D$12:$D$26</definedName>
    <definedName name="solver_rhs4" localSheetId="7" hidden="1">binary</definedName>
    <definedName name="solver_rhs4" localSheetId="1" hidden="1">'Multi-Period'!$F$11:$F$25</definedName>
    <definedName name="solver_rhs5" localSheetId="7" hidden="1">'Make-Buy'!$D$16:$D$30</definedName>
    <definedName name="solver_rhs5" localSheetId="1" hidden="1">'Multi-Period'!$D$12:$D$26</definedName>
    <definedName name="solver_rlx" localSheetId="1" hidden="1">2</definedName>
    <definedName name="solver_scl" localSheetId="0" hidden="1">2</definedName>
    <definedName name="solver_scl" localSheetId="5" hidden="1">2</definedName>
    <definedName name="solver_scl" localSheetId="3" hidden="1">2</definedName>
    <definedName name="solver_scl" localSheetId="4" hidden="1">2</definedName>
    <definedName name="solver_scl" localSheetId="6" hidden="1">2</definedName>
    <definedName name="solver_scl" localSheetId="2" hidden="1">2</definedName>
    <definedName name="solver_scl" localSheetId="7" hidden="1">2</definedName>
    <definedName name="solver_scl" localSheetId="1" hidden="1">2</definedName>
    <definedName name="solver_sho" localSheetId="0" hidden="1">2</definedName>
    <definedName name="solver_sho" localSheetId="5" hidden="1">2</definedName>
    <definedName name="solver_sho" localSheetId="3" hidden="1">2</definedName>
    <definedName name="solver_sho" localSheetId="4" hidden="1">2</definedName>
    <definedName name="solver_sho" localSheetId="6" hidden="1">2</definedName>
    <definedName name="solver_sho" localSheetId="2" hidden="1">2</definedName>
    <definedName name="solver_sho" localSheetId="7" hidden="1">2</definedName>
    <definedName name="solver_sho" localSheetId="1" hidden="1">2</definedName>
    <definedName name="solver_ssz" localSheetId="1" hidden="1">100</definedName>
    <definedName name="solver_tim" localSheetId="0" hidden="1">100</definedName>
    <definedName name="solver_tim" localSheetId="5" hidden="1">100</definedName>
    <definedName name="solver_tim" localSheetId="3" hidden="1">100</definedName>
    <definedName name="solver_tim" localSheetId="4" hidden="1">100</definedName>
    <definedName name="solver_tim" localSheetId="6" hidden="1">100</definedName>
    <definedName name="solver_tim" localSheetId="2" hidden="1">100</definedName>
    <definedName name="solver_tim" localSheetId="7" hidden="1">1000</definedName>
    <definedName name="solver_tim" localSheetId="1" hidden="1">100</definedName>
    <definedName name="solver_tol" localSheetId="0" hidden="1">0</definedName>
    <definedName name="solver_tol" localSheetId="5" hidden="1">0</definedName>
    <definedName name="solver_tol" localSheetId="3" hidden="1">0</definedName>
    <definedName name="solver_tol" localSheetId="4" hidden="1">0</definedName>
    <definedName name="solver_tol" localSheetId="6" hidden="1">0</definedName>
    <definedName name="solver_tol" localSheetId="2" hidden="1">0.05</definedName>
    <definedName name="solver_tol" localSheetId="7" hidden="1">0</definedName>
    <definedName name="solver_tol" localSheetId="1" hidden="1">0.05</definedName>
    <definedName name="solver_typ" localSheetId="0" hidden="1">1</definedName>
    <definedName name="solver_typ" localSheetId="5" hidden="1">1</definedName>
    <definedName name="solver_typ" localSheetId="3" hidden="1">1</definedName>
    <definedName name="solver_typ" localSheetId="4" hidden="1">1</definedName>
    <definedName name="solver_typ" localSheetId="6" hidden="1">1</definedName>
    <definedName name="solver_typ" localSheetId="2" hidden="1">1</definedName>
    <definedName name="solver_typ" localSheetId="7" hidden="1">1</definedName>
    <definedName name="solver_typ" localSheetId="1" hidden="1">1</definedName>
    <definedName name="solver_val" localSheetId="0" hidden="1">0</definedName>
    <definedName name="solver_val" localSheetId="5" hidden="1">0</definedName>
    <definedName name="solver_val" localSheetId="3" hidden="1">0</definedName>
    <definedName name="solver_val" localSheetId="4" hidden="1">0</definedName>
    <definedName name="solver_val" localSheetId="6" hidden="1">0</definedName>
    <definedName name="solver_val" localSheetId="2" hidden="1">0</definedName>
    <definedName name="solver_val" localSheetId="7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<sst xmlns="http://schemas.openxmlformats.org/spreadsheetml/2006/main" count="128" uniqueCount="43">
  <si>
    <t>Price</t>
  </si>
  <si>
    <t>Sales</t>
  </si>
  <si>
    <t>Intercept</t>
  </si>
  <si>
    <t>Revenue from sales</t>
  </si>
  <si>
    <t>Demand Slope (own price)</t>
  </si>
  <si>
    <t>Demand Slope (competitior price)</t>
  </si>
  <si>
    <t>Own</t>
  </si>
  <si>
    <t>Competitor</t>
  </si>
  <si>
    <t>Company A</t>
  </si>
  <si>
    <t>Company B</t>
  </si>
  <si>
    <t>theoretical equilibrium</t>
  </si>
  <si>
    <t>Retail.xls</t>
  </si>
  <si>
    <t>Demand Slope</t>
  </si>
  <si>
    <t>Company A's Price</t>
  </si>
  <si>
    <t>Company B's Price</t>
  </si>
  <si>
    <t>Initial Inventory</t>
  </si>
  <si>
    <t>Demand Intercept for Week 1</t>
  </si>
  <si>
    <t>Salvage Value</t>
  </si>
  <si>
    <t>Inventory Cost</t>
  </si>
  <si>
    <t>Intercept Trend</t>
  </si>
  <si>
    <t>Week</t>
  </si>
  <si>
    <t>End Inv</t>
  </si>
  <si>
    <t>Revenue from salvaged units</t>
  </si>
  <si>
    <t>Net Profit</t>
  </si>
  <si>
    <t>Total Revenues</t>
  </si>
  <si>
    <t>Total Revenue</t>
  </si>
  <si>
    <t>Percentage difference</t>
  </si>
  <si>
    <t>Revenues</t>
  </si>
  <si>
    <t>Under Competition</t>
  </si>
  <si>
    <t>Under centralization</t>
  </si>
  <si>
    <t>Average price</t>
  </si>
  <si>
    <t>Total Sales</t>
  </si>
  <si>
    <t>No feasible solution</t>
  </si>
  <si>
    <t>Demand</t>
  </si>
  <si>
    <t>Capacity</t>
  </si>
  <si>
    <t>Invest</t>
  </si>
  <si>
    <t>Make</t>
  </si>
  <si>
    <t>Buy</t>
  </si>
  <si>
    <t>Variable Production cost</t>
  </si>
  <si>
    <t>Cost</t>
  </si>
  <si>
    <t>Variable Purchase cost</t>
  </si>
  <si>
    <t>Investment Fixed cost</t>
  </si>
  <si>
    <t>Procurement cost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</si>
</sst>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$&quot;#,##0.00"/>
    <numFmt numFmtId="168" formatCode="0.00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"/>
    <numFmt numFmtId="175" formatCode="0.000000000"/>
    <numFmt numFmtId="176" formatCode="0.0000000"/>
    <numFmt numFmtId="177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167" fontId="3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44" fontId="2" fillId="0" borderId="1" xfId="17" applyFont="1" applyBorder="1" applyAlignment="1">
      <alignment/>
    </xf>
    <xf numFmtId="44" fontId="0" fillId="0" borderId="0" xfId="17" applyAlignment="1">
      <alignment/>
    </xf>
    <xf numFmtId="44" fontId="0" fillId="0" borderId="0" xfId="17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7" fontId="3" fillId="0" borderId="2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44" fontId="0" fillId="0" borderId="0" xfId="17" applyAlignment="1">
      <alignment/>
    </xf>
    <xf numFmtId="44" fontId="2" fillId="0" borderId="3" xfId="17" applyFont="1" applyBorder="1" applyAlignment="1">
      <alignment horizontal="center"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8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9" fontId="0" fillId="0" borderId="0" xfId="21" applyNumberFormat="1" applyAlignment="1">
      <alignment/>
    </xf>
    <xf numFmtId="44" fontId="0" fillId="0" borderId="0" xfId="17" applyAlignment="1">
      <alignment/>
    </xf>
    <xf numFmtId="44" fontId="0" fillId="0" borderId="4" xfId="17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11" sqref="B11"/>
    </sheetView>
  </sheetViews>
  <sheetFormatPr defaultColWidth="9.140625" defaultRowHeight="12.75"/>
  <cols>
    <col min="1" max="1" width="11.28125" style="0" customWidth="1"/>
    <col min="2" max="2" width="21.8515625" style="0" customWidth="1"/>
    <col min="3" max="3" width="10.8515625" style="0" customWidth="1"/>
    <col min="4" max="4" width="11.7109375" style="0" bestFit="1" customWidth="1"/>
    <col min="5" max="5" width="10.7109375" style="0" customWidth="1"/>
    <col min="6" max="6" width="10.421875" style="0" customWidth="1"/>
  </cols>
  <sheetData>
    <row r="1" ht="12.75">
      <c r="A1" t="s">
        <v>11</v>
      </c>
    </row>
    <row r="4" spans="1:3" ht="12.75">
      <c r="A4" t="s">
        <v>2</v>
      </c>
      <c r="C4">
        <v>7725</v>
      </c>
    </row>
    <row r="5" spans="1:3" ht="12.75">
      <c r="A5" t="s">
        <v>12</v>
      </c>
      <c r="C5">
        <v>97.5</v>
      </c>
    </row>
    <row r="8" spans="2:12" ht="12.75">
      <c r="B8" s="3" t="s">
        <v>0</v>
      </c>
      <c r="C8" s="3" t="s">
        <v>1</v>
      </c>
      <c r="D8" s="3"/>
      <c r="G8" s="1"/>
      <c r="H8" s="2"/>
      <c r="I8" s="2"/>
      <c r="J8" s="2"/>
      <c r="K8" s="2"/>
      <c r="L8" s="2"/>
    </row>
    <row r="9" spans="2:10" ht="12.75">
      <c r="B9" s="3"/>
      <c r="C9" s="3"/>
      <c r="D9" s="3"/>
      <c r="G9" s="1"/>
      <c r="H9" s="1"/>
      <c r="I9" s="1"/>
      <c r="J9" s="1"/>
    </row>
    <row r="10" spans="1:4" ht="12.75">
      <c r="A10" t="s">
        <v>6</v>
      </c>
      <c r="B10" s="13">
        <v>79.24</v>
      </c>
      <c r="C10" s="12">
        <f>C4-C5*B10</f>
        <v>-0.8999999999996362</v>
      </c>
      <c r="D10" s="5"/>
    </row>
    <row r="11" spans="2:3" ht="12.75">
      <c r="B11" s="15"/>
      <c r="C11" s="10"/>
    </row>
    <row r="12" spans="1:4" ht="12.75">
      <c r="A12" s="4"/>
      <c r="B12" s="7"/>
      <c r="C12" s="6"/>
      <c r="D12" s="5"/>
    </row>
    <row r="13" spans="1:3" ht="12.75">
      <c r="A13" s="8" t="s">
        <v>3</v>
      </c>
      <c r="C13" s="16">
        <f>C10*B10</f>
        <v>-71.31599999997117</v>
      </c>
    </row>
    <row r="16" ht="12.75">
      <c r="D16" s="9"/>
    </row>
    <row r="17" spans="2:4" ht="12.75">
      <c r="B17" s="1"/>
      <c r="D17" s="11"/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91" zoomScaleNormal="91" workbookViewId="0" topLeftCell="A1">
      <selection activeCell="G4" sqref="G4"/>
    </sheetView>
  </sheetViews>
  <sheetFormatPr defaultColWidth="9.140625" defaultRowHeight="12.75"/>
  <cols>
    <col min="2" max="2" width="8.57421875" style="0" customWidth="1"/>
    <col min="3" max="3" width="9.28125" style="0" customWidth="1"/>
    <col min="4" max="5" width="10.8515625" style="0" customWidth="1"/>
    <col min="6" max="6" width="11.7109375" style="0" bestFit="1" customWidth="1"/>
    <col min="7" max="7" width="10.7109375" style="0" customWidth="1"/>
    <col min="8" max="8" width="10.421875" style="0" customWidth="1"/>
  </cols>
  <sheetData>
    <row r="1" ht="12.75">
      <c r="A1" t="s">
        <v>11</v>
      </c>
    </row>
    <row r="3" spans="1:4" ht="12.75">
      <c r="A3" t="s">
        <v>15</v>
      </c>
      <c r="D3">
        <v>2000</v>
      </c>
    </row>
    <row r="4" spans="1:4" ht="12.75">
      <c r="A4" t="s">
        <v>12</v>
      </c>
      <c r="D4">
        <v>6.5</v>
      </c>
    </row>
    <row r="5" spans="1:4" ht="12.75">
      <c r="A5" t="s">
        <v>16</v>
      </c>
      <c r="D5">
        <v>655</v>
      </c>
    </row>
    <row r="6" spans="1:5" ht="12.75">
      <c r="A6" t="s">
        <v>17</v>
      </c>
      <c r="D6" s="20">
        <v>25</v>
      </c>
      <c r="E6" s="20"/>
    </row>
    <row r="7" spans="1:5" ht="12.75">
      <c r="A7" t="s">
        <v>18</v>
      </c>
      <c r="D7" s="20">
        <v>1</v>
      </c>
      <c r="E7" s="20"/>
    </row>
    <row r="8" spans="1:9" ht="12.75">
      <c r="A8" s="10" t="s">
        <v>19</v>
      </c>
      <c r="D8">
        <v>20</v>
      </c>
      <c r="G8" s="1"/>
      <c r="H8" s="1"/>
      <c r="I8" s="1"/>
    </row>
    <row r="9" spans="8:9" ht="12.75">
      <c r="H9" s="1"/>
      <c r="I9" s="1"/>
    </row>
    <row r="10" spans="1:14" ht="12.75">
      <c r="A10" s="3" t="s">
        <v>20</v>
      </c>
      <c r="B10" s="3" t="s">
        <v>0</v>
      </c>
      <c r="C10" s="3" t="s">
        <v>2</v>
      </c>
      <c r="D10" s="3" t="s">
        <v>33</v>
      </c>
      <c r="E10" s="3" t="s">
        <v>1</v>
      </c>
      <c r="F10" s="3" t="s">
        <v>21</v>
      </c>
      <c r="I10" s="1"/>
      <c r="J10" s="2"/>
      <c r="K10" s="2"/>
      <c r="L10" s="2"/>
      <c r="M10" s="2"/>
      <c r="N10" s="2"/>
    </row>
    <row r="11" spans="1:12" ht="12.75">
      <c r="A11" s="3">
        <v>0</v>
      </c>
      <c r="B11" s="3"/>
      <c r="C11" s="3"/>
      <c r="D11" s="3"/>
      <c r="E11" s="3"/>
      <c r="F11" s="3">
        <f>D3</f>
        <v>2000</v>
      </c>
      <c r="I11" s="1"/>
      <c r="J11" s="1"/>
      <c r="K11" s="1"/>
      <c r="L11" s="1"/>
    </row>
    <row r="12" spans="1:6" ht="12.75">
      <c r="A12" s="4">
        <v>1</v>
      </c>
      <c r="B12" s="33">
        <v>65.98717948302573</v>
      </c>
      <c r="C12" s="5">
        <f>D5</f>
        <v>655</v>
      </c>
      <c r="D12" s="6">
        <f>C12-$D$4*B12</f>
        <v>226.08333336033274</v>
      </c>
      <c r="E12" s="7">
        <v>226.08333336033274</v>
      </c>
      <c r="F12" s="5">
        <f>F11-E12</f>
        <v>1773.9166666396673</v>
      </c>
    </row>
    <row r="13" spans="1:6" ht="12.75">
      <c r="A13" s="4">
        <v>2</v>
      </c>
      <c r="B13" s="33">
        <v>64.9487173320135</v>
      </c>
      <c r="C13" s="5">
        <f aca="true" t="shared" si="0" ref="C13:C26">C12-$D$8</f>
        <v>635</v>
      </c>
      <c r="D13" s="6">
        <f aca="true" t="shared" si="1" ref="D13:D26">C13-$D$4*B13</f>
        <v>212.83333734191223</v>
      </c>
      <c r="E13" s="7">
        <v>212.83333734191254</v>
      </c>
      <c r="F13" s="5">
        <f aca="true" t="shared" si="2" ref="F13:F26">F12-E13</f>
        <v>1561.0833292977547</v>
      </c>
    </row>
    <row r="14" spans="1:6" ht="12.75">
      <c r="A14" s="4">
        <v>3</v>
      </c>
      <c r="B14" s="33">
        <v>63.91025590602006</v>
      </c>
      <c r="C14" s="5">
        <f t="shared" si="0"/>
        <v>615</v>
      </c>
      <c r="D14" s="6">
        <f t="shared" si="1"/>
        <v>199.5833366108696</v>
      </c>
      <c r="E14" s="7">
        <v>199.58333661086954</v>
      </c>
      <c r="F14" s="5">
        <f t="shared" si="2"/>
        <v>1361.4999926868852</v>
      </c>
    </row>
    <row r="15" spans="1:6" ht="12.75">
      <c r="A15" s="4">
        <v>4</v>
      </c>
      <c r="B15" s="33">
        <v>62.87179422533922</v>
      </c>
      <c r="C15" s="5">
        <f t="shared" si="0"/>
        <v>595</v>
      </c>
      <c r="D15" s="6">
        <f t="shared" si="1"/>
        <v>186.33333753529507</v>
      </c>
      <c r="E15" s="7">
        <v>186.33333753529507</v>
      </c>
      <c r="F15" s="5">
        <f t="shared" si="2"/>
        <v>1175.16665515159</v>
      </c>
    </row>
    <row r="16" spans="1:6" ht="12.75">
      <c r="A16" s="4">
        <v>5</v>
      </c>
      <c r="B16" s="33">
        <v>61.83333325577406</v>
      </c>
      <c r="C16" s="5">
        <f t="shared" si="0"/>
        <v>575</v>
      </c>
      <c r="D16" s="6">
        <f t="shared" si="1"/>
        <v>173.08333383746862</v>
      </c>
      <c r="E16" s="7">
        <v>173.0833338374687</v>
      </c>
      <c r="F16" s="5">
        <f t="shared" si="2"/>
        <v>1002.0833213141213</v>
      </c>
    </row>
    <row r="17" spans="1:6" ht="12.75">
      <c r="A17" s="4">
        <v>6</v>
      </c>
      <c r="B17" s="33">
        <v>60.79487154353468</v>
      </c>
      <c r="C17" s="5">
        <f t="shared" si="0"/>
        <v>555</v>
      </c>
      <c r="D17" s="6">
        <f t="shared" si="1"/>
        <v>159.83333496702454</v>
      </c>
      <c r="E17" s="7">
        <v>159.8333349670245</v>
      </c>
      <c r="F17" s="5">
        <f t="shared" si="2"/>
        <v>842.2499863470969</v>
      </c>
    </row>
    <row r="18" spans="1:6" ht="12.75">
      <c r="A18" s="4">
        <v>7</v>
      </c>
      <c r="B18" s="33">
        <v>59.75641035909136</v>
      </c>
      <c r="C18" s="5">
        <f t="shared" si="0"/>
        <v>535</v>
      </c>
      <c r="D18" s="6">
        <f t="shared" si="1"/>
        <v>146.58333266590614</v>
      </c>
      <c r="E18" s="7">
        <v>146.5833326659061</v>
      </c>
      <c r="F18" s="5">
        <f t="shared" si="2"/>
        <v>695.6666536811907</v>
      </c>
    </row>
    <row r="19" spans="1:6" ht="12.75">
      <c r="A19" s="4">
        <v>8</v>
      </c>
      <c r="B19" s="33">
        <v>58.71794920669427</v>
      </c>
      <c r="C19" s="5">
        <f t="shared" si="0"/>
        <v>515</v>
      </c>
      <c r="D19" s="6">
        <f t="shared" si="1"/>
        <v>133.33333015648725</v>
      </c>
      <c r="E19" s="7">
        <v>133.3333301564871</v>
      </c>
      <c r="F19" s="5">
        <f t="shared" si="2"/>
        <v>562.3333235247036</v>
      </c>
    </row>
    <row r="20" spans="1:6" ht="12.75">
      <c r="A20" s="4">
        <v>9</v>
      </c>
      <c r="B20" s="33">
        <v>57.67948791844101</v>
      </c>
      <c r="C20" s="5">
        <f t="shared" si="0"/>
        <v>495</v>
      </c>
      <c r="D20" s="6">
        <f t="shared" si="1"/>
        <v>120.08332853013343</v>
      </c>
      <c r="E20" s="7">
        <v>120.08332853013344</v>
      </c>
      <c r="F20" s="5">
        <f t="shared" si="2"/>
        <v>442.24999499457016</v>
      </c>
    </row>
    <row r="21" spans="1:6" ht="12.75">
      <c r="A21" s="4">
        <v>10</v>
      </c>
      <c r="B21" s="33">
        <v>56.6410259680996</v>
      </c>
      <c r="C21" s="5">
        <f t="shared" si="0"/>
        <v>475</v>
      </c>
      <c r="D21" s="6">
        <f t="shared" si="1"/>
        <v>106.83333120735261</v>
      </c>
      <c r="E21" s="7">
        <v>106.83333120735261</v>
      </c>
      <c r="F21" s="5">
        <f t="shared" si="2"/>
        <v>335.41666378721754</v>
      </c>
    </row>
    <row r="22" spans="1:6" ht="12.75">
      <c r="A22" s="4">
        <v>11</v>
      </c>
      <c r="B22" s="33">
        <v>55.60256376528529</v>
      </c>
      <c r="C22" s="5">
        <f t="shared" si="0"/>
        <v>455</v>
      </c>
      <c r="D22" s="6">
        <f t="shared" si="1"/>
        <v>93.58333552564562</v>
      </c>
      <c r="E22" s="7">
        <v>93.58333552564561</v>
      </c>
      <c r="F22" s="5">
        <f t="shared" si="2"/>
        <v>241.83332826157192</v>
      </c>
    </row>
    <row r="23" spans="1:6" ht="12.75">
      <c r="A23" s="4">
        <v>12</v>
      </c>
      <c r="B23" s="33">
        <v>54.56410280248223</v>
      </c>
      <c r="C23" s="5">
        <f t="shared" si="0"/>
        <v>435</v>
      </c>
      <c r="D23" s="6">
        <f t="shared" si="1"/>
        <v>80.3333317838655</v>
      </c>
      <c r="E23" s="7">
        <v>80.33333178386545</v>
      </c>
      <c r="F23" s="5">
        <f t="shared" si="2"/>
        <v>161.49999647770647</v>
      </c>
    </row>
    <row r="24" spans="1:6" ht="12.75">
      <c r="A24" s="4">
        <v>13</v>
      </c>
      <c r="B24" s="33">
        <v>53.52564081604736</v>
      </c>
      <c r="C24" s="5">
        <f t="shared" si="0"/>
        <v>415</v>
      </c>
      <c r="D24" s="6">
        <f t="shared" si="1"/>
        <v>67.0833346956922</v>
      </c>
      <c r="E24" s="7">
        <v>67.08333469569214</v>
      </c>
      <c r="F24" s="5">
        <f t="shared" si="2"/>
        <v>94.41666178201433</v>
      </c>
    </row>
    <row r="25" spans="1:6" ht="12.75">
      <c r="A25" s="4">
        <v>14</v>
      </c>
      <c r="B25" s="33">
        <v>52.487179323212075</v>
      </c>
      <c r="C25" s="5">
        <f t="shared" si="0"/>
        <v>395</v>
      </c>
      <c r="D25" s="6">
        <f t="shared" si="1"/>
        <v>53.8333343991215</v>
      </c>
      <c r="E25" s="7">
        <v>53.83333439912153</v>
      </c>
      <c r="F25" s="5">
        <f t="shared" si="2"/>
        <v>40.5833273828928</v>
      </c>
    </row>
    <row r="26" spans="1:6" ht="12.75">
      <c r="A26" s="4">
        <v>15</v>
      </c>
      <c r="B26" s="33">
        <v>51.44871886417026</v>
      </c>
      <c r="C26" s="5">
        <f t="shared" si="0"/>
        <v>375</v>
      </c>
      <c r="D26" s="6">
        <f t="shared" si="1"/>
        <v>40.58332738289329</v>
      </c>
      <c r="E26" s="7">
        <v>40.58332738289324</v>
      </c>
      <c r="F26" s="5">
        <f t="shared" si="2"/>
        <v>-4.405364961712621E-13</v>
      </c>
    </row>
    <row r="27" spans="1:6" ht="12.75">
      <c r="A27" s="4"/>
      <c r="B27" s="7"/>
      <c r="C27" s="5"/>
      <c r="D27" s="6"/>
      <c r="E27" s="6"/>
      <c r="F27" s="5"/>
    </row>
    <row r="28" spans="2:6" ht="12.75">
      <c r="B28" s="8" t="s">
        <v>3</v>
      </c>
      <c r="F28" s="9">
        <f>SUMPRODUCT(B12:B26,E12:E26)</f>
        <v>121288.58964491874</v>
      </c>
    </row>
    <row r="29" spans="2:6" ht="12.75">
      <c r="B29" s="1" t="s">
        <v>22</v>
      </c>
      <c r="F29" s="9">
        <f>D6*F26</f>
        <v>-1.1013412404281553E-11</v>
      </c>
    </row>
    <row r="30" spans="2:6" ht="12.75">
      <c r="B30" s="8" t="s">
        <v>18</v>
      </c>
      <c r="F30" s="9">
        <f>D7*SUM(F12:F26)</f>
        <v>10289.99990132898</v>
      </c>
    </row>
    <row r="31" ht="13.5" thickBot="1">
      <c r="F31" s="9"/>
    </row>
    <row r="32" spans="2:6" ht="13.5" thickBot="1">
      <c r="B32" s="1" t="s">
        <v>23</v>
      </c>
      <c r="F32" s="18">
        <f>F28+F29-F30</f>
        <v>110998.58974358975</v>
      </c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I30" sqref="I30"/>
    </sheetView>
  </sheetViews>
  <sheetFormatPr defaultColWidth="9.140625" defaultRowHeight="12.75"/>
  <cols>
    <col min="2" max="2" width="8.57421875" style="0" customWidth="1"/>
    <col min="3" max="3" width="9.28125" style="0" customWidth="1"/>
    <col min="4" max="4" width="10.8515625" style="0" customWidth="1"/>
    <col min="5" max="5" width="11.7109375" style="0" bestFit="1" customWidth="1"/>
    <col min="6" max="6" width="10.7109375" style="0" customWidth="1"/>
    <col min="7" max="7" width="10.421875" style="0" customWidth="1"/>
  </cols>
  <sheetData>
    <row r="1" ht="12.75">
      <c r="A1" t="s">
        <v>11</v>
      </c>
    </row>
    <row r="3" spans="1:4" ht="12.75">
      <c r="A3" t="s">
        <v>15</v>
      </c>
      <c r="D3">
        <v>2000</v>
      </c>
    </row>
    <row r="4" spans="1:4" ht="12.75">
      <c r="A4" t="s">
        <v>12</v>
      </c>
      <c r="D4">
        <v>6.5</v>
      </c>
    </row>
    <row r="5" spans="1:4" ht="12.75">
      <c r="A5" t="s">
        <v>16</v>
      </c>
      <c r="D5">
        <v>655</v>
      </c>
    </row>
    <row r="6" spans="1:4" ht="12.75">
      <c r="A6" t="s">
        <v>17</v>
      </c>
      <c r="D6" s="31">
        <v>25</v>
      </c>
    </row>
    <row r="7" spans="1:4" ht="12.75">
      <c r="A7" t="s">
        <v>18</v>
      </c>
      <c r="D7" s="31">
        <v>1</v>
      </c>
    </row>
    <row r="8" spans="1:8" ht="12.75">
      <c r="A8" s="10" t="s">
        <v>19</v>
      </c>
      <c r="D8">
        <v>20</v>
      </c>
      <c r="F8" s="1"/>
      <c r="G8" s="1"/>
      <c r="H8" s="1"/>
    </row>
    <row r="9" spans="7:8" ht="12.75">
      <c r="G9" s="1"/>
      <c r="H9" s="1"/>
    </row>
    <row r="10" spans="1:13" ht="12.75">
      <c r="A10" s="3" t="s">
        <v>20</v>
      </c>
      <c r="B10" s="3" t="s">
        <v>0</v>
      </c>
      <c r="C10" s="3" t="s">
        <v>2</v>
      </c>
      <c r="D10" s="3" t="s">
        <v>1</v>
      </c>
      <c r="E10" s="3" t="s">
        <v>21</v>
      </c>
      <c r="H10" s="1"/>
      <c r="I10" s="2"/>
      <c r="J10" s="2"/>
      <c r="K10" s="2"/>
      <c r="L10" s="2"/>
      <c r="M10" s="2"/>
    </row>
    <row r="11" spans="1:11" ht="12.75">
      <c r="A11" s="3">
        <v>0</v>
      </c>
      <c r="B11" s="3"/>
      <c r="C11" s="3"/>
      <c r="D11" s="3"/>
      <c r="E11" s="3">
        <f>D3</f>
        <v>2000</v>
      </c>
      <c r="H11" s="1"/>
      <c r="I11" s="1"/>
      <c r="J11" s="1"/>
      <c r="K11" s="1"/>
    </row>
    <row r="12" spans="1:5" ht="12.75">
      <c r="A12" s="4">
        <v>1</v>
      </c>
      <c r="B12" s="21">
        <v>50</v>
      </c>
      <c r="C12" s="5">
        <f>D5</f>
        <v>655</v>
      </c>
      <c r="D12" s="6">
        <f aca="true" t="shared" si="0" ref="D12:D26">C12-$D$4*B12</f>
        <v>330</v>
      </c>
      <c r="E12" s="5">
        <f aca="true" t="shared" si="1" ref="E12:E26">E11-D12</f>
        <v>1670</v>
      </c>
    </row>
    <row r="13" spans="1:5" ht="12.75">
      <c r="A13" s="4">
        <v>2</v>
      </c>
      <c r="B13" s="32">
        <f>B12</f>
        <v>50</v>
      </c>
      <c r="C13" s="5">
        <f aca="true" t="shared" si="2" ref="C13:C26">C12-$D$8</f>
        <v>635</v>
      </c>
      <c r="D13" s="6">
        <f t="shared" si="0"/>
        <v>310</v>
      </c>
      <c r="E13" s="5">
        <f t="shared" si="1"/>
        <v>1360</v>
      </c>
    </row>
    <row r="14" spans="1:5" ht="12.75">
      <c r="A14" s="4">
        <v>3</v>
      </c>
      <c r="B14" s="32">
        <f aca="true" t="shared" si="3" ref="B14:B26">B13</f>
        <v>50</v>
      </c>
      <c r="C14" s="5">
        <f t="shared" si="2"/>
        <v>615</v>
      </c>
      <c r="D14" s="6">
        <f t="shared" si="0"/>
        <v>290</v>
      </c>
      <c r="E14" s="5">
        <f t="shared" si="1"/>
        <v>1070</v>
      </c>
    </row>
    <row r="15" spans="1:7" ht="12.75">
      <c r="A15" s="4">
        <v>4</v>
      </c>
      <c r="B15" s="32">
        <f t="shared" si="3"/>
        <v>50</v>
      </c>
      <c r="C15" s="5">
        <f t="shared" si="2"/>
        <v>595</v>
      </c>
      <c r="D15" s="6">
        <f t="shared" si="0"/>
        <v>270</v>
      </c>
      <c r="E15" s="5">
        <f t="shared" si="1"/>
        <v>800</v>
      </c>
      <c r="G15" s="1" t="s">
        <v>32</v>
      </c>
    </row>
    <row r="16" spans="1:5" ht="12.75">
      <c r="A16" s="4">
        <v>5</v>
      </c>
      <c r="B16" s="32">
        <f t="shared" si="3"/>
        <v>50</v>
      </c>
      <c r="C16" s="5">
        <f t="shared" si="2"/>
        <v>575</v>
      </c>
      <c r="D16" s="6">
        <f t="shared" si="0"/>
        <v>250</v>
      </c>
      <c r="E16" s="5">
        <f t="shared" si="1"/>
        <v>550</v>
      </c>
    </row>
    <row r="17" spans="1:5" ht="12.75">
      <c r="A17" s="4">
        <v>6</v>
      </c>
      <c r="B17" s="32">
        <f t="shared" si="3"/>
        <v>50</v>
      </c>
      <c r="C17" s="5">
        <f t="shared" si="2"/>
        <v>555</v>
      </c>
      <c r="D17" s="6">
        <f t="shared" si="0"/>
        <v>230</v>
      </c>
      <c r="E17" s="5">
        <f t="shared" si="1"/>
        <v>320</v>
      </c>
    </row>
    <row r="18" spans="1:5" ht="12.75">
      <c r="A18" s="4">
        <v>7</v>
      </c>
      <c r="B18" s="32">
        <f t="shared" si="3"/>
        <v>50</v>
      </c>
      <c r="C18" s="5">
        <f t="shared" si="2"/>
        <v>535</v>
      </c>
      <c r="D18" s="6">
        <f t="shared" si="0"/>
        <v>210</v>
      </c>
      <c r="E18" s="5">
        <f t="shared" si="1"/>
        <v>110</v>
      </c>
    </row>
    <row r="19" spans="1:5" ht="12.75">
      <c r="A19" s="4">
        <v>8</v>
      </c>
      <c r="B19" s="32">
        <f t="shared" si="3"/>
        <v>50</v>
      </c>
      <c r="C19" s="5">
        <f t="shared" si="2"/>
        <v>515</v>
      </c>
      <c r="D19" s="6">
        <f t="shared" si="0"/>
        <v>190</v>
      </c>
      <c r="E19" s="5">
        <f t="shared" si="1"/>
        <v>-80</v>
      </c>
    </row>
    <row r="20" spans="1:5" ht="12.75">
      <c r="A20" s="4">
        <v>9</v>
      </c>
      <c r="B20" s="32">
        <f t="shared" si="3"/>
        <v>50</v>
      </c>
      <c r="C20" s="5">
        <f t="shared" si="2"/>
        <v>495</v>
      </c>
      <c r="D20" s="6">
        <f t="shared" si="0"/>
        <v>170</v>
      </c>
      <c r="E20" s="5">
        <f t="shared" si="1"/>
        <v>-250</v>
      </c>
    </row>
    <row r="21" spans="1:5" ht="12.75">
      <c r="A21" s="4">
        <v>10</v>
      </c>
      <c r="B21" s="32">
        <f t="shared" si="3"/>
        <v>50</v>
      </c>
      <c r="C21" s="5">
        <f t="shared" si="2"/>
        <v>475</v>
      </c>
      <c r="D21" s="6">
        <f t="shared" si="0"/>
        <v>150</v>
      </c>
      <c r="E21" s="5">
        <f t="shared" si="1"/>
        <v>-400</v>
      </c>
    </row>
    <row r="22" spans="1:5" ht="12.75">
      <c r="A22" s="4">
        <v>11</v>
      </c>
      <c r="B22" s="32">
        <f t="shared" si="3"/>
        <v>50</v>
      </c>
      <c r="C22" s="5">
        <f t="shared" si="2"/>
        <v>455</v>
      </c>
      <c r="D22" s="6">
        <f t="shared" si="0"/>
        <v>130</v>
      </c>
      <c r="E22" s="5">
        <f t="shared" si="1"/>
        <v>-530</v>
      </c>
    </row>
    <row r="23" spans="1:5" ht="12.75">
      <c r="A23" s="4">
        <v>12</v>
      </c>
      <c r="B23" s="32">
        <f t="shared" si="3"/>
        <v>50</v>
      </c>
      <c r="C23" s="5">
        <f t="shared" si="2"/>
        <v>435</v>
      </c>
      <c r="D23" s="6">
        <f t="shared" si="0"/>
        <v>110</v>
      </c>
      <c r="E23" s="5">
        <f t="shared" si="1"/>
        <v>-640</v>
      </c>
    </row>
    <row r="24" spans="1:5" ht="12.75">
      <c r="A24" s="4">
        <v>13</v>
      </c>
      <c r="B24" s="32">
        <f t="shared" si="3"/>
        <v>50</v>
      </c>
      <c r="C24" s="5">
        <f t="shared" si="2"/>
        <v>415</v>
      </c>
      <c r="D24" s="6">
        <f t="shared" si="0"/>
        <v>90</v>
      </c>
      <c r="E24" s="5">
        <f t="shared" si="1"/>
        <v>-730</v>
      </c>
    </row>
    <row r="25" spans="1:5" ht="12.75">
      <c r="A25" s="4">
        <v>14</v>
      </c>
      <c r="B25" s="32">
        <f t="shared" si="3"/>
        <v>50</v>
      </c>
      <c r="C25" s="5">
        <f t="shared" si="2"/>
        <v>395</v>
      </c>
      <c r="D25" s="6">
        <f t="shared" si="0"/>
        <v>70</v>
      </c>
      <c r="E25" s="5">
        <f t="shared" si="1"/>
        <v>-800</v>
      </c>
    </row>
    <row r="26" spans="1:5" ht="12.75">
      <c r="A26" s="4">
        <v>15</v>
      </c>
      <c r="B26" s="32">
        <f t="shared" si="3"/>
        <v>50</v>
      </c>
      <c r="C26" s="5">
        <f t="shared" si="2"/>
        <v>375</v>
      </c>
      <c r="D26" s="6">
        <f t="shared" si="0"/>
        <v>50</v>
      </c>
      <c r="E26" s="5">
        <f t="shared" si="1"/>
        <v>-850</v>
      </c>
    </row>
    <row r="27" spans="1:5" ht="12.75">
      <c r="A27" s="4"/>
      <c r="B27" s="7"/>
      <c r="C27" s="5"/>
      <c r="D27" s="6"/>
      <c r="E27" s="5"/>
    </row>
    <row r="28" spans="2:5" ht="12.75">
      <c r="B28" s="8" t="s">
        <v>3</v>
      </c>
      <c r="E28" s="9">
        <f>SUMPRODUCT(B12:B26,D12:D26)</f>
        <v>142500</v>
      </c>
    </row>
    <row r="29" spans="2:5" ht="12.75">
      <c r="B29" s="1" t="s">
        <v>22</v>
      </c>
      <c r="E29" s="9">
        <f>D6*E26</f>
        <v>-21250</v>
      </c>
    </row>
    <row r="30" spans="2:5" ht="12.75">
      <c r="B30" s="8" t="s">
        <v>18</v>
      </c>
      <c r="E30" s="9">
        <f>D7*SUM(E12:E26)</f>
        <v>1600</v>
      </c>
    </row>
    <row r="31" ht="13.5" thickBot="1">
      <c r="E31" s="9"/>
    </row>
    <row r="32" spans="2:5" ht="13.5" thickBot="1">
      <c r="B32" s="1" t="s">
        <v>23</v>
      </c>
      <c r="E32" s="18">
        <f>E28+E29-E30</f>
        <v>119650</v>
      </c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15" sqref="D15"/>
    </sheetView>
  </sheetViews>
  <sheetFormatPr defaultColWidth="9.140625" defaultRowHeight="12.75"/>
  <cols>
    <col min="1" max="1" width="11.28125" style="0" customWidth="1"/>
    <col min="2" max="2" width="21.8515625" style="0" customWidth="1"/>
    <col min="3" max="3" width="11.421875" style="0" customWidth="1"/>
    <col min="4" max="4" width="11.7109375" style="0" bestFit="1" customWidth="1"/>
    <col min="5" max="5" width="10.7109375" style="0" customWidth="1"/>
    <col min="6" max="6" width="10.421875" style="0" customWidth="1"/>
  </cols>
  <sheetData>
    <row r="1" ht="12.75">
      <c r="A1" t="s">
        <v>11</v>
      </c>
    </row>
    <row r="2" ht="12.75">
      <c r="A2" t="s">
        <v>8</v>
      </c>
    </row>
    <row r="4" spans="1:3" ht="12.75">
      <c r="A4" t="s">
        <v>2</v>
      </c>
      <c r="C4">
        <v>3725</v>
      </c>
    </row>
    <row r="5" spans="1:3" ht="12.75">
      <c r="A5" t="s">
        <v>4</v>
      </c>
      <c r="C5">
        <v>97.5</v>
      </c>
    </row>
    <row r="6" spans="1:3" ht="12.75">
      <c r="A6" t="s">
        <v>5</v>
      </c>
      <c r="C6">
        <v>40</v>
      </c>
    </row>
    <row r="8" spans="2:12" ht="12.75">
      <c r="B8" s="3" t="s">
        <v>0</v>
      </c>
      <c r="C8" s="3" t="s">
        <v>1</v>
      </c>
      <c r="D8" s="3"/>
      <c r="G8" s="1"/>
      <c r="H8" s="2"/>
      <c r="I8" s="2"/>
      <c r="J8" s="2"/>
      <c r="K8" s="2"/>
      <c r="L8" s="2"/>
    </row>
    <row r="9" spans="2:10" ht="12.75">
      <c r="B9" s="3"/>
      <c r="C9" s="3"/>
      <c r="D9" s="3"/>
      <c r="G9" s="1"/>
      <c r="H9" s="1"/>
      <c r="I9" s="1"/>
      <c r="J9" s="1"/>
    </row>
    <row r="10" spans="1:4" ht="12.75">
      <c r="A10" t="s">
        <v>6</v>
      </c>
      <c r="B10" s="13">
        <v>22.716589023142745</v>
      </c>
      <c r="C10" s="12">
        <f>C4+C6*B11-C5*B10</f>
        <v>2214.867460225906</v>
      </c>
      <c r="D10" s="5"/>
    </row>
    <row r="11" spans="1:3" ht="12.75">
      <c r="A11" t="s">
        <v>7</v>
      </c>
      <c r="B11" s="14">
        <f>'Company B'!B10</f>
        <v>17.6183722495581</v>
      </c>
      <c r="C11" s="10"/>
    </row>
    <row r="12" spans="1:4" ht="12.75">
      <c r="A12" s="4"/>
      <c r="B12" s="7"/>
      <c r="C12" s="6"/>
      <c r="D12" s="5"/>
    </row>
    <row r="13" spans="1:3" ht="12.75">
      <c r="A13" s="8" t="s">
        <v>3</v>
      </c>
      <c r="C13" s="17">
        <f>C10*B10</f>
        <v>50314.23383468387</v>
      </c>
    </row>
    <row r="16" ht="12.75">
      <c r="D16" s="9"/>
    </row>
    <row r="17" spans="2:4" ht="12.75">
      <c r="B17" s="1"/>
      <c r="D17" s="11"/>
    </row>
    <row r="21" ht="12.75">
      <c r="C21">
        <f>1/(2*C5)*(C6/(2*'Company B'!C5)*'Company B'!C4+C4)</f>
        <v>21.75716440422323</v>
      </c>
    </row>
    <row r="22" spans="2:4" ht="12.75">
      <c r="B22" t="s">
        <v>10</v>
      </c>
      <c r="C22">
        <f>C21/(1-C6*'Company B'!C6/(4*'Company A'!C5*'Company B'!C5))</f>
        <v>22.716535433070867</v>
      </c>
      <c r="D22" t="s">
        <v>13</v>
      </c>
    </row>
    <row r="23" spans="3:4" ht="12.75">
      <c r="C23">
        <f>('Company B'!C6*'Company A'!C22+'Company B'!C4)/(2*'Company B'!C5)</f>
        <v>17.618110236220474</v>
      </c>
      <c r="D23" t="s">
        <v>14</v>
      </c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13" sqref="C13"/>
    </sheetView>
  </sheetViews>
  <sheetFormatPr defaultColWidth="9.140625" defaultRowHeight="12.75"/>
  <cols>
    <col min="1" max="1" width="11.28125" style="0" customWidth="1"/>
    <col min="2" max="2" width="21.8515625" style="0" customWidth="1"/>
    <col min="3" max="3" width="10.8515625" style="0" customWidth="1"/>
    <col min="4" max="4" width="11.7109375" style="0" bestFit="1" customWidth="1"/>
    <col min="5" max="5" width="10.7109375" style="0" customWidth="1"/>
    <col min="6" max="6" width="10.421875" style="0" customWidth="1"/>
  </cols>
  <sheetData>
    <row r="1" ht="12.75">
      <c r="A1" t="s">
        <v>11</v>
      </c>
    </row>
    <row r="2" ht="12.75">
      <c r="A2" t="s">
        <v>9</v>
      </c>
    </row>
    <row r="4" spans="1:3" ht="12.75">
      <c r="A4" t="s">
        <v>2</v>
      </c>
      <c r="C4">
        <v>2200</v>
      </c>
    </row>
    <row r="5" spans="1:3" ht="12.75">
      <c r="A5" t="s">
        <v>4</v>
      </c>
      <c r="C5">
        <v>85</v>
      </c>
    </row>
    <row r="6" spans="1:3" ht="12.75">
      <c r="A6" t="s">
        <v>5</v>
      </c>
      <c r="C6">
        <v>35</v>
      </c>
    </row>
    <row r="8" spans="2:12" ht="12.75">
      <c r="B8" s="3" t="s">
        <v>0</v>
      </c>
      <c r="C8" s="3" t="s">
        <v>1</v>
      </c>
      <c r="D8" s="3"/>
      <c r="G8" s="1"/>
      <c r="H8" s="2"/>
      <c r="I8" s="2"/>
      <c r="J8" s="2"/>
      <c r="K8" s="2"/>
      <c r="L8" s="2"/>
    </row>
    <row r="9" spans="2:10" ht="12.75">
      <c r="B9" s="3"/>
      <c r="C9" s="3"/>
      <c r="D9" s="3"/>
      <c r="G9" s="1"/>
      <c r="H9" s="1"/>
      <c r="I9" s="1"/>
      <c r="J9" s="1"/>
    </row>
    <row r="10" spans="1:4" ht="12.75">
      <c r="A10" t="s">
        <v>6</v>
      </c>
      <c r="B10" s="13">
        <v>17.6183722495581</v>
      </c>
      <c r="C10" s="12">
        <f>C4+C6*B11-C5*B10</f>
        <v>1497.5189745975574</v>
      </c>
      <c r="D10" s="5"/>
    </row>
    <row r="11" spans="1:3" ht="12.75">
      <c r="A11" t="s">
        <v>7</v>
      </c>
      <c r="B11" s="15">
        <f>'Company A'!B10</f>
        <v>22.716589023142745</v>
      </c>
      <c r="C11" s="10"/>
    </row>
    <row r="12" spans="1:4" ht="12.75">
      <c r="A12" s="4"/>
      <c r="B12" s="7"/>
      <c r="C12" s="6"/>
      <c r="D12" s="5"/>
    </row>
    <row r="13" spans="1:3" ht="12.75">
      <c r="A13" s="8" t="s">
        <v>3</v>
      </c>
      <c r="C13" s="17">
        <f>C10*B10</f>
        <v>26383.846745236307</v>
      </c>
    </row>
    <row r="16" ht="12.75">
      <c r="D16" s="9"/>
    </row>
    <row r="17" spans="2:4" ht="12.75">
      <c r="B17" s="1"/>
      <c r="D17" s="11"/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16" sqref="B16"/>
    </sheetView>
  </sheetViews>
  <sheetFormatPr defaultColWidth="9.140625" defaultRowHeight="12.75"/>
  <cols>
    <col min="1" max="1" width="11.28125" style="0" customWidth="1"/>
    <col min="2" max="2" width="21.8515625" style="0" customWidth="1"/>
    <col min="3" max="3" width="11.421875" style="0" customWidth="1"/>
    <col min="4" max="4" width="11.7109375" style="0" bestFit="1" customWidth="1"/>
    <col min="5" max="5" width="16.28125" style="0" customWidth="1"/>
    <col min="6" max="6" width="14.00390625" style="0" customWidth="1"/>
    <col min="7" max="7" width="13.7109375" style="0" customWidth="1"/>
    <col min="8" max="8" width="12.28125" style="0" customWidth="1"/>
  </cols>
  <sheetData>
    <row r="1" ht="12.75">
      <c r="A1" t="s">
        <v>11</v>
      </c>
    </row>
    <row r="2" spans="1:6" ht="12.75">
      <c r="A2" t="s">
        <v>8</v>
      </c>
      <c r="F2" t="s">
        <v>9</v>
      </c>
    </row>
    <row r="4" spans="1:8" ht="12.75">
      <c r="A4" t="s">
        <v>2</v>
      </c>
      <c r="C4">
        <v>3725</v>
      </c>
      <c r="F4" t="s">
        <v>2</v>
      </c>
      <c r="H4">
        <v>2200</v>
      </c>
    </row>
    <row r="5" spans="1:8" ht="12.75">
      <c r="A5" t="s">
        <v>4</v>
      </c>
      <c r="C5">
        <v>97.5</v>
      </c>
      <c r="F5" t="s">
        <v>4</v>
      </c>
      <c r="H5">
        <v>85</v>
      </c>
    </row>
    <row r="6" spans="1:8" ht="12.75">
      <c r="A6" t="s">
        <v>5</v>
      </c>
      <c r="C6">
        <v>40</v>
      </c>
      <c r="F6" t="s">
        <v>5</v>
      </c>
      <c r="H6">
        <v>35</v>
      </c>
    </row>
    <row r="8" spans="2:12" ht="12.75">
      <c r="B8" s="3" t="s">
        <v>0</v>
      </c>
      <c r="C8" s="3" t="s">
        <v>1</v>
      </c>
      <c r="D8" s="3"/>
      <c r="G8" s="3" t="s">
        <v>0</v>
      </c>
      <c r="H8" s="3" t="s">
        <v>1</v>
      </c>
      <c r="I8" s="2"/>
      <c r="J8" s="2"/>
      <c r="K8" s="2"/>
      <c r="L8" s="2"/>
    </row>
    <row r="9" spans="2:10" ht="12.75">
      <c r="B9" s="3"/>
      <c r="C9" s="3"/>
      <c r="D9" s="3"/>
      <c r="G9" s="3"/>
      <c r="H9" s="3"/>
      <c r="I9" s="1"/>
      <c r="J9" s="1"/>
    </row>
    <row r="10" spans="1:8" ht="12.75">
      <c r="A10" t="s">
        <v>6</v>
      </c>
      <c r="B10" s="13">
        <v>29.00088675436732</v>
      </c>
      <c r="C10" s="12">
        <f>C4+C6*G10-C5*B10</f>
        <v>1926.8406760748267</v>
      </c>
      <c r="D10" s="5"/>
      <c r="F10" t="s">
        <v>6</v>
      </c>
      <c r="G10" s="13">
        <v>25.735678365640997</v>
      </c>
      <c r="H10" s="12">
        <f>H4+H6*B10-H5*G10</f>
        <v>1027.4983753233714</v>
      </c>
    </row>
    <row r="11" spans="2:8" ht="12.75">
      <c r="B11" s="15"/>
      <c r="C11" s="10"/>
      <c r="G11" s="15"/>
      <c r="H11" s="10"/>
    </row>
    <row r="12" spans="1:8" ht="12.75">
      <c r="A12" s="4"/>
      <c r="B12" s="7"/>
      <c r="C12" s="6"/>
      <c r="D12" s="5"/>
      <c r="F12" s="4"/>
      <c r="G12" s="7"/>
      <c r="H12" s="6"/>
    </row>
    <row r="13" spans="1:8" ht="12.75">
      <c r="A13" s="8" t="s">
        <v>3</v>
      </c>
      <c r="C13" s="19">
        <f>C10*B10</f>
        <v>55880.08824055461</v>
      </c>
      <c r="F13" s="8" t="s">
        <v>3</v>
      </c>
      <c r="H13" s="19">
        <f>H10*G10</f>
        <v>26443.36770854096</v>
      </c>
    </row>
    <row r="16" spans="3:5" ht="12.75">
      <c r="C16" t="s">
        <v>24</v>
      </c>
      <c r="D16" s="9"/>
      <c r="E16" s="17">
        <f>C13+H13</f>
        <v>82323.45594909557</v>
      </c>
    </row>
    <row r="17" spans="2:4" ht="12.75">
      <c r="B17" s="1"/>
      <c r="D17" s="11"/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H13" sqref="H13"/>
    </sheetView>
  </sheetViews>
  <sheetFormatPr defaultColWidth="9.140625" defaultRowHeight="12.75"/>
  <cols>
    <col min="1" max="1" width="14.8515625" style="0" customWidth="1"/>
    <col min="2" max="2" width="21.8515625" style="0" customWidth="1"/>
    <col min="3" max="3" width="18.28125" style="0" customWidth="1"/>
    <col min="4" max="4" width="11.7109375" style="0" bestFit="1" customWidth="1"/>
    <col min="5" max="5" width="16.28125" style="0" customWidth="1"/>
    <col min="6" max="6" width="14.00390625" style="0" customWidth="1"/>
    <col min="7" max="7" width="13.7109375" style="0" customWidth="1"/>
    <col min="8" max="8" width="12.28125" style="0" customWidth="1"/>
  </cols>
  <sheetData>
    <row r="1" ht="12.75">
      <c r="A1" t="s">
        <v>11</v>
      </c>
    </row>
    <row r="4" spans="1:5" ht="12.75">
      <c r="A4" t="s">
        <v>28</v>
      </c>
      <c r="E4" t="s">
        <v>29</v>
      </c>
    </row>
    <row r="5" spans="1:7" ht="12.75">
      <c r="A5" s="24"/>
      <c r="B5" s="25" t="s">
        <v>8</v>
      </c>
      <c r="C5" s="25" t="s">
        <v>9</v>
      </c>
      <c r="E5" s="24"/>
      <c r="F5" s="25" t="s">
        <v>8</v>
      </c>
      <c r="G5" s="25" t="s">
        <v>9</v>
      </c>
    </row>
    <row r="6" spans="1:7" ht="12.75">
      <c r="A6" s="25" t="s">
        <v>0</v>
      </c>
      <c r="B6" s="26">
        <v>22.72</v>
      </c>
      <c r="C6" s="26">
        <v>17.62</v>
      </c>
      <c r="E6" s="25" t="s">
        <v>0</v>
      </c>
      <c r="F6" s="26">
        <v>29</v>
      </c>
      <c r="G6" s="26">
        <v>25.74</v>
      </c>
    </row>
    <row r="7" spans="1:7" ht="12.75">
      <c r="A7" s="25" t="s">
        <v>1</v>
      </c>
      <c r="B7" s="27">
        <v>2215</v>
      </c>
      <c r="C7" s="27">
        <v>1498</v>
      </c>
      <c r="E7" s="25" t="s">
        <v>1</v>
      </c>
      <c r="F7" s="27">
        <v>1927</v>
      </c>
      <c r="G7" s="27">
        <v>1028</v>
      </c>
    </row>
    <row r="8" spans="1:12" ht="12.75">
      <c r="A8" s="25" t="s">
        <v>27</v>
      </c>
      <c r="B8" s="28">
        <v>50314</v>
      </c>
      <c r="C8" s="28">
        <v>26384</v>
      </c>
      <c r="E8" s="25" t="s">
        <v>27</v>
      </c>
      <c r="F8" s="28">
        <v>55880</v>
      </c>
      <c r="G8" s="28">
        <v>26443</v>
      </c>
      <c r="K8" s="2"/>
      <c r="L8" s="2"/>
    </row>
    <row r="9" ht="12.75">
      <c r="H9" t="s">
        <v>26</v>
      </c>
    </row>
    <row r="10" spans="1:8" ht="15" customHeight="1">
      <c r="A10" s="29" t="s">
        <v>30</v>
      </c>
      <c r="B10" s="20">
        <f>SUMPRODUCT(B6:C6,B7:C7)/SUM(B7:C7)</f>
        <v>20.662418529490978</v>
      </c>
      <c r="E10" s="29" t="s">
        <v>30</v>
      </c>
      <c r="F10" s="20">
        <f>SUMPRODUCT(F6:G6,F7:G7)/SUM(F7:G7)</f>
        <v>27.865895093062605</v>
      </c>
      <c r="H10" s="30">
        <f>(F10-B10)/B10</f>
        <v>0.3486269796195579</v>
      </c>
    </row>
    <row r="11" spans="1:8" ht="16.5" customHeight="1">
      <c r="A11" s="29" t="s">
        <v>25</v>
      </c>
      <c r="B11" s="23">
        <f>SUM(B8:C8)</f>
        <v>76698</v>
      </c>
      <c r="E11" s="29" t="s">
        <v>25</v>
      </c>
      <c r="F11" s="23">
        <f>SUM(F8:G8)</f>
        <v>82323</v>
      </c>
      <c r="H11" s="30">
        <f>(F11-B11)/B11</f>
        <v>0.07333959164515372</v>
      </c>
    </row>
    <row r="12" spans="1:8" ht="12.75">
      <c r="A12" s="29" t="s">
        <v>31</v>
      </c>
      <c r="B12" s="22">
        <f>SUM(B7:C7)</f>
        <v>3713</v>
      </c>
      <c r="E12" s="29" t="s">
        <v>31</v>
      </c>
      <c r="F12" s="22">
        <f>SUM(F7:G7)</f>
        <v>2955</v>
      </c>
      <c r="H12" s="30">
        <f>(F12-B12)/B12</f>
        <v>-0.20414758955022894</v>
      </c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I20" sqref="I20"/>
    </sheetView>
  </sheetViews>
  <sheetFormatPr defaultColWidth="9.140625" defaultRowHeight="12.75"/>
  <cols>
    <col min="2" max="2" width="8.57421875" style="0" customWidth="1"/>
    <col min="3" max="3" width="9.28125" style="0" customWidth="1"/>
    <col min="4" max="5" width="10.8515625" style="0" customWidth="1"/>
    <col min="6" max="6" width="21.8515625" style="0" customWidth="1"/>
    <col min="7" max="7" width="10.7109375" style="0" customWidth="1"/>
    <col min="8" max="8" width="10.421875" style="0" customWidth="1"/>
  </cols>
  <sheetData>
    <row r="1" ht="12.75">
      <c r="A1" t="s">
        <v>11</v>
      </c>
    </row>
    <row r="4" spans="1:4" ht="12.75">
      <c r="A4" t="s">
        <v>15</v>
      </c>
      <c r="D4">
        <v>2000</v>
      </c>
    </row>
    <row r="5" spans="1:7" ht="12.75">
      <c r="A5" t="s">
        <v>12</v>
      </c>
      <c r="D5">
        <v>6.5</v>
      </c>
      <c r="F5" t="s">
        <v>34</v>
      </c>
      <c r="G5">
        <v>10000</v>
      </c>
    </row>
    <row r="6" spans="1:7" ht="12.75">
      <c r="A6" t="s">
        <v>16</v>
      </c>
      <c r="D6">
        <v>655</v>
      </c>
      <c r="F6" t="s">
        <v>35</v>
      </c>
      <c r="G6" s="34">
        <v>1</v>
      </c>
    </row>
    <row r="7" spans="1:7" ht="12.75">
      <c r="A7" t="s">
        <v>17</v>
      </c>
      <c r="D7" s="31">
        <v>25</v>
      </c>
      <c r="E7" s="31"/>
      <c r="F7" t="s">
        <v>36</v>
      </c>
      <c r="G7" s="34">
        <v>0</v>
      </c>
    </row>
    <row r="8" spans="1:7" ht="12.75">
      <c r="A8" t="s">
        <v>18</v>
      </c>
      <c r="D8" s="31">
        <v>1</v>
      </c>
      <c r="E8" s="31"/>
      <c r="F8" t="s">
        <v>37</v>
      </c>
      <c r="G8" s="34">
        <v>0</v>
      </c>
    </row>
    <row r="9" spans="1:9" ht="12.75">
      <c r="A9" s="10" t="s">
        <v>19</v>
      </c>
      <c r="D9">
        <v>20</v>
      </c>
      <c r="G9" s="1"/>
      <c r="H9" s="1"/>
      <c r="I9" s="1"/>
    </row>
    <row r="10" spans="1:9" ht="12.75">
      <c r="A10" s="10" t="s">
        <v>38</v>
      </c>
      <c r="C10" t="s">
        <v>39</v>
      </c>
      <c r="D10" s="23">
        <v>30</v>
      </c>
      <c r="G10" s="1"/>
      <c r="H10" s="1"/>
      <c r="I10" s="1"/>
    </row>
    <row r="11" spans="1:9" ht="12.75">
      <c r="A11" s="10" t="s">
        <v>40</v>
      </c>
      <c r="D11" s="23">
        <v>40</v>
      </c>
      <c r="G11" s="1"/>
      <c r="H11" s="1"/>
      <c r="I11" s="1"/>
    </row>
    <row r="12" spans="1:9" ht="12.75">
      <c r="A12" s="10" t="s">
        <v>41</v>
      </c>
      <c r="D12" s="23">
        <v>20000</v>
      </c>
      <c r="G12" s="1"/>
      <c r="H12" s="1"/>
      <c r="I12" s="1"/>
    </row>
    <row r="13" spans="8:9" ht="12.75">
      <c r="H13" s="1"/>
      <c r="I13" s="1"/>
    </row>
    <row r="14" spans="1:14" ht="12.75">
      <c r="A14" s="3" t="s">
        <v>20</v>
      </c>
      <c r="B14" s="3" t="s">
        <v>0</v>
      </c>
      <c r="C14" s="3" t="s">
        <v>2</v>
      </c>
      <c r="D14" s="3" t="s">
        <v>33</v>
      </c>
      <c r="E14" s="3" t="s">
        <v>1</v>
      </c>
      <c r="F14" s="3" t="s">
        <v>21</v>
      </c>
      <c r="I14" s="1"/>
      <c r="J14" s="2"/>
      <c r="K14" s="2"/>
      <c r="L14" s="2"/>
      <c r="M14" s="2"/>
      <c r="N14" s="2"/>
    </row>
    <row r="15" spans="1:12" ht="12.75">
      <c r="A15" s="3">
        <v>0</v>
      </c>
      <c r="B15" s="3"/>
      <c r="C15" s="3"/>
      <c r="D15" s="3"/>
      <c r="E15" s="3"/>
      <c r="F15" s="3">
        <f>G7+G8</f>
        <v>0</v>
      </c>
      <c r="I15" s="1"/>
      <c r="J15" s="1"/>
      <c r="K15" s="1"/>
      <c r="L15" s="1"/>
    </row>
    <row r="16" spans="1:6" ht="12.75">
      <c r="A16" s="4">
        <v>1</v>
      </c>
      <c r="B16" s="33">
        <v>50</v>
      </c>
      <c r="C16" s="5">
        <f>D6</f>
        <v>655</v>
      </c>
      <c r="D16" s="6">
        <f aca="true" t="shared" si="0" ref="D16:D30">C16-$D$5*B16</f>
        <v>330</v>
      </c>
      <c r="E16" s="7">
        <v>0</v>
      </c>
      <c r="F16" s="5">
        <f aca="true" t="shared" si="1" ref="F16:F30">F15-E16</f>
        <v>0</v>
      </c>
    </row>
    <row r="17" spans="1:6" ht="12.75">
      <c r="A17" s="4">
        <v>2</v>
      </c>
      <c r="B17" s="33">
        <v>50</v>
      </c>
      <c r="C17" s="5">
        <f aca="true" t="shared" si="2" ref="C17:C30">C16-$D$9</f>
        <v>635</v>
      </c>
      <c r="D17" s="6">
        <f t="shared" si="0"/>
        <v>310</v>
      </c>
      <c r="E17" s="7">
        <v>0</v>
      </c>
      <c r="F17" s="5">
        <f t="shared" si="1"/>
        <v>0</v>
      </c>
    </row>
    <row r="18" spans="1:6" ht="12.75">
      <c r="A18" s="4">
        <v>3</v>
      </c>
      <c r="B18" s="33">
        <v>50</v>
      </c>
      <c r="C18" s="5">
        <f t="shared" si="2"/>
        <v>615</v>
      </c>
      <c r="D18" s="6">
        <f t="shared" si="0"/>
        <v>290</v>
      </c>
      <c r="E18" s="7">
        <v>0</v>
      </c>
      <c r="F18" s="5">
        <f t="shared" si="1"/>
        <v>0</v>
      </c>
    </row>
    <row r="19" spans="1:6" ht="12.75">
      <c r="A19" s="4">
        <v>4</v>
      </c>
      <c r="B19" s="33">
        <v>50</v>
      </c>
      <c r="C19" s="5">
        <f t="shared" si="2"/>
        <v>595</v>
      </c>
      <c r="D19" s="6">
        <f t="shared" si="0"/>
        <v>270</v>
      </c>
      <c r="E19" s="7">
        <v>0</v>
      </c>
      <c r="F19" s="5">
        <f t="shared" si="1"/>
        <v>0</v>
      </c>
    </row>
    <row r="20" spans="1:6" ht="12.75">
      <c r="A20" s="4">
        <v>5</v>
      </c>
      <c r="B20" s="33">
        <v>50</v>
      </c>
      <c r="C20" s="5">
        <f t="shared" si="2"/>
        <v>575</v>
      </c>
      <c r="D20" s="6">
        <f t="shared" si="0"/>
        <v>250</v>
      </c>
      <c r="E20" s="7">
        <v>0</v>
      </c>
      <c r="F20" s="5">
        <f t="shared" si="1"/>
        <v>0</v>
      </c>
    </row>
    <row r="21" spans="1:6" ht="12.75">
      <c r="A21" s="4">
        <v>6</v>
      </c>
      <c r="B21" s="33">
        <v>50</v>
      </c>
      <c r="C21" s="5">
        <f t="shared" si="2"/>
        <v>555</v>
      </c>
      <c r="D21" s="6">
        <f t="shared" si="0"/>
        <v>230</v>
      </c>
      <c r="E21" s="7">
        <v>0</v>
      </c>
      <c r="F21" s="5">
        <f t="shared" si="1"/>
        <v>0</v>
      </c>
    </row>
    <row r="22" spans="1:6" ht="12.75">
      <c r="A22" s="4">
        <v>7</v>
      </c>
      <c r="B22" s="33">
        <v>50</v>
      </c>
      <c r="C22" s="5">
        <f t="shared" si="2"/>
        <v>535</v>
      </c>
      <c r="D22" s="6">
        <f t="shared" si="0"/>
        <v>210</v>
      </c>
      <c r="E22" s="7">
        <v>0</v>
      </c>
      <c r="F22" s="5">
        <f t="shared" si="1"/>
        <v>0</v>
      </c>
    </row>
    <row r="23" spans="1:6" ht="12.75">
      <c r="A23" s="4">
        <v>8</v>
      </c>
      <c r="B23" s="33">
        <v>50</v>
      </c>
      <c r="C23" s="5">
        <f t="shared" si="2"/>
        <v>515</v>
      </c>
      <c r="D23" s="6">
        <f t="shared" si="0"/>
        <v>190</v>
      </c>
      <c r="E23" s="7">
        <v>0</v>
      </c>
      <c r="F23" s="5">
        <f t="shared" si="1"/>
        <v>0</v>
      </c>
    </row>
    <row r="24" spans="1:6" ht="12.75">
      <c r="A24" s="4">
        <v>9</v>
      </c>
      <c r="B24" s="33">
        <v>50</v>
      </c>
      <c r="C24" s="5">
        <f t="shared" si="2"/>
        <v>495</v>
      </c>
      <c r="D24" s="6">
        <f t="shared" si="0"/>
        <v>170</v>
      </c>
      <c r="E24" s="7">
        <v>0</v>
      </c>
      <c r="F24" s="5">
        <f t="shared" si="1"/>
        <v>0</v>
      </c>
    </row>
    <row r="25" spans="1:6" ht="12.75">
      <c r="A25" s="4">
        <v>10</v>
      </c>
      <c r="B25" s="33">
        <v>50</v>
      </c>
      <c r="C25" s="5">
        <f t="shared" si="2"/>
        <v>475</v>
      </c>
      <c r="D25" s="6">
        <f t="shared" si="0"/>
        <v>150</v>
      </c>
      <c r="E25" s="7">
        <v>0</v>
      </c>
      <c r="F25" s="5">
        <f t="shared" si="1"/>
        <v>0</v>
      </c>
    </row>
    <row r="26" spans="1:6" ht="12.75">
      <c r="A26" s="4">
        <v>11</v>
      </c>
      <c r="B26" s="33">
        <v>50</v>
      </c>
      <c r="C26" s="5">
        <f t="shared" si="2"/>
        <v>455</v>
      </c>
      <c r="D26" s="6">
        <f t="shared" si="0"/>
        <v>130</v>
      </c>
      <c r="E26" s="7">
        <v>0</v>
      </c>
      <c r="F26" s="5">
        <f t="shared" si="1"/>
        <v>0</v>
      </c>
    </row>
    <row r="27" spans="1:6" ht="12.75">
      <c r="A27" s="4">
        <v>12</v>
      </c>
      <c r="B27" s="33">
        <v>50</v>
      </c>
      <c r="C27" s="5">
        <f t="shared" si="2"/>
        <v>435</v>
      </c>
      <c r="D27" s="6">
        <f t="shared" si="0"/>
        <v>110</v>
      </c>
      <c r="E27" s="7">
        <v>0</v>
      </c>
      <c r="F27" s="5">
        <f t="shared" si="1"/>
        <v>0</v>
      </c>
    </row>
    <row r="28" spans="1:6" ht="12.75">
      <c r="A28" s="4">
        <v>13</v>
      </c>
      <c r="B28" s="33">
        <v>50</v>
      </c>
      <c r="C28" s="5">
        <f t="shared" si="2"/>
        <v>415</v>
      </c>
      <c r="D28" s="6">
        <f t="shared" si="0"/>
        <v>90</v>
      </c>
      <c r="E28" s="7">
        <v>0</v>
      </c>
      <c r="F28" s="5">
        <f t="shared" si="1"/>
        <v>0</v>
      </c>
    </row>
    <row r="29" spans="1:6" ht="12.75">
      <c r="A29" s="4">
        <v>14</v>
      </c>
      <c r="B29" s="33">
        <v>50</v>
      </c>
      <c r="C29" s="5">
        <f t="shared" si="2"/>
        <v>395</v>
      </c>
      <c r="D29" s="6">
        <f t="shared" si="0"/>
        <v>70</v>
      </c>
      <c r="E29" s="7">
        <v>0</v>
      </c>
      <c r="F29" s="5">
        <f t="shared" si="1"/>
        <v>0</v>
      </c>
    </row>
    <row r="30" spans="1:6" ht="12.75">
      <c r="A30" s="4">
        <v>15</v>
      </c>
      <c r="B30" s="33">
        <v>50</v>
      </c>
      <c r="C30" s="5">
        <f t="shared" si="2"/>
        <v>375</v>
      </c>
      <c r="D30" s="6">
        <f t="shared" si="0"/>
        <v>50</v>
      </c>
      <c r="E30" s="7">
        <v>0</v>
      </c>
      <c r="F30" s="5">
        <f t="shared" si="1"/>
        <v>0</v>
      </c>
    </row>
    <row r="31" spans="1:6" ht="12.75">
      <c r="A31" s="4"/>
      <c r="B31" s="7"/>
      <c r="C31" s="5"/>
      <c r="D31" s="6"/>
      <c r="E31" s="6"/>
      <c r="F31" s="5"/>
    </row>
    <row r="32" spans="2:6" ht="12.75">
      <c r="B32" s="8" t="s">
        <v>3</v>
      </c>
      <c r="F32" s="9">
        <f>SUMPRODUCT(B16:B30,E16:E30)</f>
        <v>0</v>
      </c>
    </row>
    <row r="33" spans="2:6" ht="12.75">
      <c r="B33" s="1" t="s">
        <v>22</v>
      </c>
      <c r="F33" s="9">
        <f>D7*F30</f>
        <v>0</v>
      </c>
    </row>
    <row r="34" spans="2:6" ht="12.75">
      <c r="B34" s="8" t="s">
        <v>18</v>
      </c>
      <c r="F34" s="9">
        <f>D8*SUM(F16:F30)</f>
        <v>0</v>
      </c>
    </row>
    <row r="35" spans="2:6" ht="12.75">
      <c r="B35" s="8" t="s">
        <v>42</v>
      </c>
      <c r="F35" s="9">
        <f>D12*G6+SUMPRODUCT(D10:D11,G7:G8)</f>
        <v>20000</v>
      </c>
    </row>
    <row r="36" ht="13.5" thickBot="1">
      <c r="F36" s="9"/>
    </row>
    <row r="37" spans="2:6" ht="13.5" thickBot="1">
      <c r="B37" s="1" t="s">
        <v>23</v>
      </c>
      <c r="F37" s="18">
        <f>F32+F33-F34-F35</f>
        <v>-20000</v>
      </c>
    </row>
  </sheetData>
  <printOptions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Business School</dc:creator>
  <cp:keywords/>
  <dc:description/>
  <cp:lastModifiedBy>David Juran</cp:lastModifiedBy>
  <dcterms:created xsi:type="dcterms:W3CDTF">2002-12-18T21:08:25Z</dcterms:created>
  <dcterms:modified xsi:type="dcterms:W3CDTF">2007-01-20T20:34:29Z</dcterms:modified>
  <cp:category/>
  <cp:version/>
  <cp:contentType/>
  <cp:contentStatus/>
</cp:coreProperties>
</file>