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charts/chart29.xml" ContentType="application/vnd.openxmlformats-officedocument.drawingml.chart+xml"/>
  <Override PartName="/xl/drawings/drawing15.xml" ContentType="application/vnd.openxmlformats-officedocument.drawingml.chartshapes+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drawings/drawing22.xml" ContentType="application/vnd.openxmlformats-officedocument.drawingml.chartshapes+xml"/>
  <Override PartName="/xl/drawings/drawing24.xml" ContentType="application/vnd.openxmlformats-officedocument.drawingml.chartshapes+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ml.chartshapes+xml"/>
  <Override PartName="/xl/charts/chart45.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ml.chartshapes+xml"/>
  <Override PartName="/xl/charts/chart39.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ml.chartshapes+xml"/>
  <Override PartName="/xl/charts/chart37.xml" ContentType="application/vnd.openxmlformats-officedocument.drawingml.chart+xml"/>
  <Override PartName="/xl/drawings/drawing23.xml" ContentType="application/vnd.openxmlformats-officedocument.drawingml.chartshapes+xml"/>
  <Override PartName="/xl/charts/chart4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ml.chartshapes+xml"/>
  <Override PartName="/xl/charts/chart26.xml" ContentType="application/vnd.openxmlformats-officedocument.drawingml.chart+xml"/>
  <Override PartName="/xl/charts/chart35.xml" ContentType="application/vnd.openxmlformats-officedocument.drawingml.chart+xml"/>
  <Override PartName="/xl/drawings/drawing21.xml" ContentType="application/vnd.openxmlformats-officedocument.drawingml.chartshapes+xml"/>
  <Override PartName="/xl/charts/chart44.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ml.chartshapes+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600" windowHeight="6840" activeTab="4"/>
  </bookViews>
  <sheets>
    <sheet name="Instructions" sheetId="4" r:id="rId1"/>
    <sheet name="OTB Tops Down" sheetId="5" r:id="rId2"/>
    <sheet name="OTB Bottoms Up" sheetId="14" r:id="rId3"/>
    <sheet name="OTB Total Only" sheetId="15" r:id="rId4"/>
    <sheet name="What was my Turn" sheetId="16" r:id="rId5"/>
  </sheets>
  <definedNames>
    <definedName name="_xlnm.Print_Area" localSheetId="2">'OTB Bottoms Up'!$K$1:$X$22</definedName>
    <definedName name="_xlnm.Print_Area" localSheetId="1">'OTB Tops Down'!$Y$1:$AL$22</definedName>
    <definedName name="_xlnm.Print_Area" localSheetId="3">'OTB Total Only'!#REF!</definedName>
    <definedName name="_xlnm.Print_Area" localSheetId="4">'What was my Turn'!#REF!</definedName>
  </definedNames>
  <calcPr calcId="125725"/>
</workbook>
</file>

<file path=xl/calcChain.xml><?xml version="1.0" encoding="utf-8"?>
<calcChain xmlns="http://schemas.openxmlformats.org/spreadsheetml/2006/main">
  <c r="H33" i="16"/>
  <c r="E11"/>
  <c r="F11" s="1"/>
  <c r="H8" i="5"/>
  <c r="H10"/>
  <c r="H12"/>
  <c r="F8"/>
  <c r="F9"/>
  <c r="H9" s="1"/>
  <c r="F10"/>
  <c r="F11"/>
  <c r="H11" s="1"/>
  <c r="F12"/>
  <c r="Q13" i="15"/>
  <c r="P13"/>
  <c r="O13"/>
  <c r="N13"/>
  <c r="M13"/>
  <c r="L13"/>
  <c r="K13"/>
  <c r="J13"/>
  <c r="I13"/>
  <c r="H13"/>
  <c r="G13"/>
  <c r="E7"/>
  <c r="P8"/>
  <c r="F3"/>
  <c r="G6" l="1"/>
  <c r="H6" s="1"/>
  <c r="I6" s="1"/>
  <c r="J6" s="1"/>
  <c r="K6" s="1"/>
  <c r="L6" s="1"/>
  <c r="M6" s="1"/>
  <c r="N6" s="1"/>
  <c r="O6" s="1"/>
  <c r="P6" s="1"/>
  <c r="Q6" s="1"/>
  <c r="F6"/>
  <c r="G11" i="16"/>
  <c r="N8" i="15"/>
  <c r="J8"/>
  <c r="F8"/>
  <c r="G8"/>
  <c r="K8"/>
  <c r="O8"/>
  <c r="I8"/>
  <c r="M8"/>
  <c r="H8"/>
  <c r="L8"/>
  <c r="F13"/>
  <c r="FP3" i="14"/>
  <c r="FP6" s="1"/>
  <c r="EZ3"/>
  <c r="EZ6" s="1"/>
  <c r="EJ3"/>
  <c r="EJ6" s="1"/>
  <c r="DT3"/>
  <c r="DT6" s="1"/>
  <c r="DD3"/>
  <c r="DD6" s="1"/>
  <c r="CN3"/>
  <c r="CN6" s="1"/>
  <c r="BX3"/>
  <c r="BX6" s="1"/>
  <c r="BH3"/>
  <c r="BH6" s="1"/>
  <c r="AR3"/>
  <c r="AR6" s="1"/>
  <c r="AB3"/>
  <c r="L3"/>
  <c r="L6" s="1"/>
  <c r="GD3" i="5"/>
  <c r="GD6" s="1"/>
  <c r="FN3"/>
  <c r="FN6" s="1"/>
  <c r="EX3"/>
  <c r="EX6" s="1"/>
  <c r="EH3"/>
  <c r="EH6" s="1"/>
  <c r="DR3"/>
  <c r="DR6" s="1"/>
  <c r="DB3"/>
  <c r="DB6" s="1"/>
  <c r="CL3"/>
  <c r="CL6" s="1"/>
  <c r="BV3"/>
  <c r="BV6" s="1"/>
  <c r="BF3"/>
  <c r="BF6" s="1"/>
  <c r="AP3"/>
  <c r="AP6" s="1"/>
  <c r="F3"/>
  <c r="FP4" i="14"/>
  <c r="EZ4"/>
  <c r="EJ4"/>
  <c r="DT4"/>
  <c r="DD4"/>
  <c r="CN4"/>
  <c r="BX4"/>
  <c r="BH4"/>
  <c r="AR4"/>
  <c r="AB4"/>
  <c r="FO7"/>
  <c r="EY7"/>
  <c r="EI7"/>
  <c r="DS7"/>
  <c r="DC7"/>
  <c r="CM7"/>
  <c r="BW7"/>
  <c r="BG7"/>
  <c r="AQ7"/>
  <c r="AA7"/>
  <c r="K7"/>
  <c r="W12"/>
  <c r="V12"/>
  <c r="U12"/>
  <c r="T12"/>
  <c r="S12"/>
  <c r="R12"/>
  <c r="Q12"/>
  <c r="P12"/>
  <c r="O12"/>
  <c r="N12"/>
  <c r="M12"/>
  <c r="L12"/>
  <c r="L11"/>
  <c r="L10"/>
  <c r="W11"/>
  <c r="V11"/>
  <c r="U11"/>
  <c r="T11"/>
  <c r="S11"/>
  <c r="R11"/>
  <c r="Q11"/>
  <c r="P11"/>
  <c r="O11"/>
  <c r="N11"/>
  <c r="M11"/>
  <c r="W7"/>
  <c r="V7"/>
  <c r="U7"/>
  <c r="T7"/>
  <c r="S7"/>
  <c r="R7"/>
  <c r="Q7"/>
  <c r="P7"/>
  <c r="O7"/>
  <c r="N7"/>
  <c r="M7"/>
  <c r="L7"/>
  <c r="H12"/>
  <c r="H11"/>
  <c r="H10"/>
  <c r="H9"/>
  <c r="H8"/>
  <c r="H7"/>
  <c r="H6"/>
  <c r="H5"/>
  <c r="H4"/>
  <c r="H3"/>
  <c r="F3" s="1"/>
  <c r="Z10" i="5"/>
  <c r="AK11"/>
  <c r="AJ11"/>
  <c r="AI11"/>
  <c r="AH11"/>
  <c r="AG11"/>
  <c r="AF11"/>
  <c r="AE11"/>
  <c r="AD11"/>
  <c r="AC11"/>
  <c r="AB11"/>
  <c r="AA11"/>
  <c r="Z11"/>
  <c r="AK12"/>
  <c r="AJ12"/>
  <c r="AI12"/>
  <c r="AH12"/>
  <c r="AG12"/>
  <c r="AF12"/>
  <c r="AE12"/>
  <c r="AD12"/>
  <c r="AC12"/>
  <c r="AB12"/>
  <c r="AA12"/>
  <c r="Z12"/>
  <c r="Z3"/>
  <c r="Z6" s="1"/>
  <c r="AP4"/>
  <c r="Y7"/>
  <c r="GC7"/>
  <c r="FM7"/>
  <c r="EW7"/>
  <c r="EG7"/>
  <c r="DQ7"/>
  <c r="DA7"/>
  <c r="CK7"/>
  <c r="BU7"/>
  <c r="BE7"/>
  <c r="AO7"/>
  <c r="H11" i="16" l="1"/>
  <c r="L4" i="14"/>
  <c r="D13" s="1"/>
  <c r="AB6"/>
  <c r="AC6" s="1"/>
  <c r="AB13"/>
  <c r="CB8"/>
  <c r="CF8"/>
  <c r="BY8"/>
  <c r="CC8"/>
  <c r="CG8"/>
  <c r="BZ8"/>
  <c r="CD8"/>
  <c r="CH8"/>
  <c r="CE8"/>
  <c r="BX8"/>
  <c r="CA8"/>
  <c r="EN8"/>
  <c r="ER8"/>
  <c r="EK8"/>
  <c r="EO8"/>
  <c r="ES8"/>
  <c r="EL8"/>
  <c r="EP8"/>
  <c r="ET8"/>
  <c r="EM8"/>
  <c r="EQ8"/>
  <c r="EJ8"/>
  <c r="AE8"/>
  <c r="AI8"/>
  <c r="AB8"/>
  <c r="AF8"/>
  <c r="AJ8"/>
  <c r="AC8"/>
  <c r="AG8"/>
  <c r="AK8"/>
  <c r="AH8"/>
  <c r="AL8"/>
  <c r="AD8"/>
  <c r="CQ8"/>
  <c r="CU8"/>
  <c r="CN8"/>
  <c r="CR8"/>
  <c r="CV8"/>
  <c r="CO8"/>
  <c r="CS8"/>
  <c r="CW8"/>
  <c r="CP8"/>
  <c r="CT8"/>
  <c r="CX8"/>
  <c r="FC8"/>
  <c r="FG8"/>
  <c r="EZ8"/>
  <c r="FD8"/>
  <c r="FH8"/>
  <c r="FA8"/>
  <c r="FE8"/>
  <c r="FI8"/>
  <c r="FB8"/>
  <c r="FF8"/>
  <c r="FJ8"/>
  <c r="AT8"/>
  <c r="AX8"/>
  <c r="BB8"/>
  <c r="AU8"/>
  <c r="AY8"/>
  <c r="AR8"/>
  <c r="AV8"/>
  <c r="AZ8"/>
  <c r="AS8"/>
  <c r="AW8"/>
  <c r="BA8"/>
  <c r="DF8"/>
  <c r="DJ8"/>
  <c r="DN8"/>
  <c r="DG8"/>
  <c r="DK8"/>
  <c r="DD8"/>
  <c r="DH8"/>
  <c r="DL8"/>
  <c r="DE8"/>
  <c r="DI8"/>
  <c r="DM8"/>
  <c r="FR8"/>
  <c r="FV8"/>
  <c r="FZ8"/>
  <c r="FS8"/>
  <c r="FW8"/>
  <c r="FP8"/>
  <c r="FT8"/>
  <c r="FX8"/>
  <c r="FY8"/>
  <c r="FQ8"/>
  <c r="FU8"/>
  <c r="BI8"/>
  <c r="BM8"/>
  <c r="BQ8"/>
  <c r="BJ8"/>
  <c r="BN8"/>
  <c r="BR8"/>
  <c r="BK8"/>
  <c r="BO8"/>
  <c r="BH8"/>
  <c r="BL8"/>
  <c r="BP8"/>
  <c r="DU8"/>
  <c r="DY8"/>
  <c r="EC8"/>
  <c r="DV8"/>
  <c r="DZ8"/>
  <c r="ED8"/>
  <c r="DW8"/>
  <c r="EA8"/>
  <c r="DT8"/>
  <c r="EB8"/>
  <c r="DX8"/>
  <c r="F14" i="15"/>
  <c r="F17" s="1"/>
  <c r="E13" i="5"/>
  <c r="I11" i="16" l="1"/>
  <c r="V8" i="14"/>
  <c r="S8"/>
  <c r="R8"/>
  <c r="T8"/>
  <c r="O8"/>
  <c r="U8"/>
  <c r="P8"/>
  <c r="M8"/>
  <c r="N8"/>
  <c r="Q8"/>
  <c r="L8"/>
  <c r="G10" i="15"/>
  <c r="V12" i="5"/>
  <c r="V11"/>
  <c r="V10"/>
  <c r="V9"/>
  <c r="V8"/>
  <c r="V7"/>
  <c r="V6"/>
  <c r="V4"/>
  <c r="V3"/>
  <c r="J11" i="16" l="1"/>
  <c r="G14" i="15"/>
  <c r="G17" s="1"/>
  <c r="F10" i="14"/>
  <c r="F9"/>
  <c r="F7"/>
  <c r="F6"/>
  <c r="F5"/>
  <c r="GD4" i="5"/>
  <c r="FN4"/>
  <c r="EX4"/>
  <c r="EH4"/>
  <c r="DR4"/>
  <c r="DB4"/>
  <c r="CL4"/>
  <c r="BV4"/>
  <c r="BF4"/>
  <c r="EQ13" i="14"/>
  <c r="GA13"/>
  <c r="FZ13"/>
  <c r="FY13"/>
  <c r="FW13"/>
  <c r="FV13"/>
  <c r="FU13"/>
  <c r="FS13"/>
  <c r="FR13"/>
  <c r="FQ13"/>
  <c r="FK13"/>
  <c r="FJ13"/>
  <c r="FI13"/>
  <c r="FG13"/>
  <c r="FF13"/>
  <c r="FE13"/>
  <c r="FC13"/>
  <c r="FB13"/>
  <c r="FA13"/>
  <c r="EU13"/>
  <c r="ES13"/>
  <c r="ER13"/>
  <c r="EO13"/>
  <c r="EN13"/>
  <c r="EM13"/>
  <c r="EK13"/>
  <c r="EE13"/>
  <c r="ED13"/>
  <c r="EC13"/>
  <c r="DZ13"/>
  <c r="DY13"/>
  <c r="DW13"/>
  <c r="DV13"/>
  <c r="DU13"/>
  <c r="DO13"/>
  <c r="DN13"/>
  <c r="DM13"/>
  <c r="DK13"/>
  <c r="DJ13"/>
  <c r="DI13"/>
  <c r="DG13"/>
  <c r="DF13"/>
  <c r="DE13"/>
  <c r="FQ6"/>
  <c r="FR6" s="1"/>
  <c r="FS6" s="1"/>
  <c r="FT6" s="1"/>
  <c r="FU6" s="1"/>
  <c r="FV6" s="1"/>
  <c r="FW6" s="1"/>
  <c r="FX6" s="1"/>
  <c r="FY6" s="1"/>
  <c r="FZ6" s="1"/>
  <c r="GA6" s="1"/>
  <c r="FA6"/>
  <c r="FB6" s="1"/>
  <c r="FC6" s="1"/>
  <c r="FD6" s="1"/>
  <c r="FE6" s="1"/>
  <c r="FF6" s="1"/>
  <c r="FG6" s="1"/>
  <c r="FH6" s="1"/>
  <c r="FI6" s="1"/>
  <c r="FJ6" s="1"/>
  <c r="FK6" s="1"/>
  <c r="EK6"/>
  <c r="EL6" s="1"/>
  <c r="EM6" s="1"/>
  <c r="EN6" s="1"/>
  <c r="EO6" s="1"/>
  <c r="EP6" s="1"/>
  <c r="EQ6" s="1"/>
  <c r="ER6" s="1"/>
  <c r="ES6" s="1"/>
  <c r="ET6" s="1"/>
  <c r="EU6" s="1"/>
  <c r="DU6"/>
  <c r="DV6" s="1"/>
  <c r="DW6" s="1"/>
  <c r="DX6" s="1"/>
  <c r="DY6" s="1"/>
  <c r="DZ6" s="1"/>
  <c r="EA6" s="1"/>
  <c r="EB6" s="1"/>
  <c r="EC6" s="1"/>
  <c r="ED6" s="1"/>
  <c r="EE6" s="1"/>
  <c r="DE6"/>
  <c r="DF6" s="1"/>
  <c r="DG6" s="1"/>
  <c r="DH6" s="1"/>
  <c r="DI6" s="1"/>
  <c r="DJ6" s="1"/>
  <c r="DK6" s="1"/>
  <c r="DL6" s="1"/>
  <c r="DM6" s="1"/>
  <c r="DN6" s="1"/>
  <c r="DO6" s="1"/>
  <c r="CO6"/>
  <c r="CP6" s="1"/>
  <c r="CQ6" s="1"/>
  <c r="CR6" s="1"/>
  <c r="CS6" s="1"/>
  <c r="CT6" s="1"/>
  <c r="CU6" s="1"/>
  <c r="CV6" s="1"/>
  <c r="CW6" s="1"/>
  <c r="CX6" s="1"/>
  <c r="CY6" s="1"/>
  <c r="BY6"/>
  <c r="BZ6" s="1"/>
  <c r="CA6" s="1"/>
  <c r="CB6" s="1"/>
  <c r="CC6" s="1"/>
  <c r="CD6" s="1"/>
  <c r="CE6" s="1"/>
  <c r="CF6" s="1"/>
  <c r="CG6" s="1"/>
  <c r="CH6" s="1"/>
  <c r="CI6" s="1"/>
  <c r="AS6"/>
  <c r="AT6" s="1"/>
  <c r="AU6" s="1"/>
  <c r="AV6" s="1"/>
  <c r="AW6" s="1"/>
  <c r="AX6" s="1"/>
  <c r="AY6" s="1"/>
  <c r="AZ6" s="1"/>
  <c r="BA6" s="1"/>
  <c r="BB6" s="1"/>
  <c r="BC6" s="1"/>
  <c r="AD6"/>
  <c r="AE6" s="1"/>
  <c r="AF6" s="1"/>
  <c r="AG6" s="1"/>
  <c r="AH6" s="1"/>
  <c r="AI6" s="1"/>
  <c r="AJ6" s="1"/>
  <c r="AK6" s="1"/>
  <c r="AL6" s="1"/>
  <c r="AM6" s="1"/>
  <c r="M6"/>
  <c r="N6" s="1"/>
  <c r="O6" s="1"/>
  <c r="P6" s="1"/>
  <c r="Q6" s="1"/>
  <c r="R6" s="1"/>
  <c r="S6" s="1"/>
  <c r="T6" s="1"/>
  <c r="U6" s="1"/>
  <c r="V6" s="1"/>
  <c r="W6" s="1"/>
  <c r="FN1"/>
  <c r="EX1"/>
  <c r="EH1"/>
  <c r="DR1"/>
  <c r="DB1"/>
  <c r="CL1"/>
  <c r="BV1"/>
  <c r="BF1"/>
  <c r="AP1"/>
  <c r="Z1"/>
  <c r="GB1" i="5"/>
  <c r="FL1"/>
  <c r="EV1"/>
  <c r="EF1"/>
  <c r="DP1"/>
  <c r="CZ1"/>
  <c r="CJ1"/>
  <c r="BT1"/>
  <c r="BD1"/>
  <c r="AN1"/>
  <c r="F7"/>
  <c r="H7" s="1"/>
  <c r="F6"/>
  <c r="H6" s="1"/>
  <c r="V5"/>
  <c r="F5"/>
  <c r="F4"/>
  <c r="H4" s="1"/>
  <c r="H3"/>
  <c r="K11" i="16" l="1"/>
  <c r="H10" i="15"/>
  <c r="Z4" i="5"/>
  <c r="D13" s="1"/>
  <c r="BI6" i="14"/>
  <c r="BJ6" s="1"/>
  <c r="BK6" s="1"/>
  <c r="BL6" s="1"/>
  <c r="BM6" s="1"/>
  <c r="BN6" s="1"/>
  <c r="BO6" s="1"/>
  <c r="BP6" s="1"/>
  <c r="BQ6" s="1"/>
  <c r="BR6" s="1"/>
  <c r="BS6" s="1"/>
  <c r="H5" i="5"/>
  <c r="F13"/>
  <c r="AZ13" i="14"/>
  <c r="CF13"/>
  <c r="EA13"/>
  <c r="CR13"/>
  <c r="BX13"/>
  <c r="BX14" s="1"/>
  <c r="BP13"/>
  <c r="CV13"/>
  <c r="BC13"/>
  <c r="DH13"/>
  <c r="DX13"/>
  <c r="EZ13"/>
  <c r="EZ14" s="1"/>
  <c r="CI13"/>
  <c r="EJ13"/>
  <c r="EJ14" s="1"/>
  <c r="CY13"/>
  <c r="AV13"/>
  <c r="BS13"/>
  <c r="DD13"/>
  <c r="DD14" s="1"/>
  <c r="DL13"/>
  <c r="DT13"/>
  <c r="DT14" s="1"/>
  <c r="EB13"/>
  <c r="FD13"/>
  <c r="FH13"/>
  <c r="FP13"/>
  <c r="FP14" s="1"/>
  <c r="FT13"/>
  <c r="FX13"/>
  <c r="EL13"/>
  <c r="EP13"/>
  <c r="ET13"/>
  <c r="L11" i="16" l="1"/>
  <c r="DE10" i="14"/>
  <c r="DE14" s="1"/>
  <c r="DD17"/>
  <c r="EK10"/>
  <c r="EK14" s="1"/>
  <c r="EJ17"/>
  <c r="FQ10"/>
  <c r="FQ14" s="1"/>
  <c r="FP17"/>
  <c r="DU10"/>
  <c r="DU14" s="1"/>
  <c r="DT17"/>
  <c r="FA10"/>
  <c r="FA14" s="1"/>
  <c r="EZ17"/>
  <c r="BY10"/>
  <c r="BX17"/>
  <c r="H14" i="15"/>
  <c r="H17" s="1"/>
  <c r="F4" i="14"/>
  <c r="H13" i="5"/>
  <c r="G13" s="1"/>
  <c r="BZ13" i="14"/>
  <c r="BQ13"/>
  <c r="BJ13"/>
  <c r="CW13"/>
  <c r="CP13"/>
  <c r="BH13"/>
  <c r="CA13"/>
  <c r="CD13"/>
  <c r="AS13"/>
  <c r="AY13"/>
  <c r="BB13"/>
  <c r="CN13"/>
  <c r="CN14" s="1"/>
  <c r="CG13"/>
  <c r="AU13"/>
  <c r="AX13"/>
  <c r="BI13"/>
  <c r="BO13"/>
  <c r="BR13"/>
  <c r="CO13"/>
  <c r="CU13"/>
  <c r="CX13"/>
  <c r="AR13"/>
  <c r="AR14" s="1"/>
  <c r="AS10" s="1"/>
  <c r="CC13"/>
  <c r="BA13"/>
  <c r="AT13"/>
  <c r="BM13"/>
  <c r="CS13"/>
  <c r="CB13"/>
  <c r="BL13"/>
  <c r="BK13"/>
  <c r="BN13"/>
  <c r="CQ13"/>
  <c r="CT13"/>
  <c r="BY13"/>
  <c r="CE13"/>
  <c r="CH13"/>
  <c r="AW13"/>
  <c r="FN7" i="5"/>
  <c r="GD7"/>
  <c r="EX7"/>
  <c r="DR7"/>
  <c r="EH7"/>
  <c r="CL7"/>
  <c r="DB7"/>
  <c r="BV7"/>
  <c r="BF7"/>
  <c r="AP7"/>
  <c r="M11" i="16" l="1"/>
  <c r="BY14" i="14"/>
  <c r="BY17" s="1"/>
  <c r="Z7" i="5"/>
  <c r="CO10" i="14"/>
  <c r="CO14" s="1"/>
  <c r="CN17"/>
  <c r="DV10"/>
  <c r="DV14" s="1"/>
  <c r="DU17"/>
  <c r="EL10"/>
  <c r="EL14" s="1"/>
  <c r="EL17" s="1"/>
  <c r="EK17"/>
  <c r="FB10"/>
  <c r="FB14" s="1"/>
  <c r="FA17"/>
  <c r="FR10"/>
  <c r="FR14" s="1"/>
  <c r="FQ17"/>
  <c r="DF10"/>
  <c r="DF14" s="1"/>
  <c r="DE17"/>
  <c r="BZ10"/>
  <c r="I10" i="15"/>
  <c r="GE6" i="5"/>
  <c r="GE7" s="1"/>
  <c r="FO6"/>
  <c r="FO7" s="1"/>
  <c r="FN8" s="1"/>
  <c r="EY6"/>
  <c r="EY7" s="1"/>
  <c r="EI6"/>
  <c r="EI7" s="1"/>
  <c r="DS6"/>
  <c r="DS7" s="1"/>
  <c r="DC6"/>
  <c r="DC7" s="1"/>
  <c r="DB8" s="1"/>
  <c r="CM6"/>
  <c r="CM7" s="1"/>
  <c r="CL8" s="1"/>
  <c r="BW6"/>
  <c r="BW7" s="1"/>
  <c r="BV8" s="1"/>
  <c r="BV13"/>
  <c r="BV14" s="1"/>
  <c r="BW10" s="1"/>
  <c r="BG6"/>
  <c r="BG7" s="1"/>
  <c r="AQ6"/>
  <c r="AQ7" s="1"/>
  <c r="AP8" s="1"/>
  <c r="BH14" i="14"/>
  <c r="BH17" s="1"/>
  <c r="F11"/>
  <c r="BZ14"/>
  <c r="AS14"/>
  <c r="AT10" s="1"/>
  <c r="AT14" s="1"/>
  <c r="AU10" s="1"/>
  <c r="AU14" s="1"/>
  <c r="AV10" s="1"/>
  <c r="AV14" s="1"/>
  <c r="AR17"/>
  <c r="AC13"/>
  <c r="M13" s="1"/>
  <c r="AI13"/>
  <c r="S13" s="1"/>
  <c r="AH13"/>
  <c r="R13" s="1"/>
  <c r="L13"/>
  <c r="AE13"/>
  <c r="O13" s="1"/>
  <c r="AD13"/>
  <c r="N13" s="1"/>
  <c r="AF13"/>
  <c r="P13" s="1"/>
  <c r="AK13"/>
  <c r="U13" s="1"/>
  <c r="AJ13"/>
  <c r="T13" s="1"/>
  <c r="AG13"/>
  <c r="Q13" s="1"/>
  <c r="AM13"/>
  <c r="W13" s="1"/>
  <c r="AL13"/>
  <c r="V13" s="1"/>
  <c r="N11" i="16" l="1"/>
  <c r="EM10" i="14"/>
  <c r="EM14" s="1"/>
  <c r="EM17" s="1"/>
  <c r="CP10"/>
  <c r="CP14" s="1"/>
  <c r="CO17"/>
  <c r="FC10"/>
  <c r="FC14" s="1"/>
  <c r="FB17"/>
  <c r="FS10"/>
  <c r="FS14" s="1"/>
  <c r="FR17"/>
  <c r="DW10"/>
  <c r="DW14" s="1"/>
  <c r="DV17"/>
  <c r="GD8" i="5"/>
  <c r="DG10" i="14"/>
  <c r="DG14" s="1"/>
  <c r="DF17"/>
  <c r="EH8" i="5"/>
  <c r="DR8"/>
  <c r="BF8"/>
  <c r="EX8"/>
  <c r="CA10" i="14"/>
  <c r="CA14" s="1"/>
  <c r="BZ17"/>
  <c r="I14" i="15"/>
  <c r="I17" s="1"/>
  <c r="GD13" i="5"/>
  <c r="GD14" s="1"/>
  <c r="GE10" s="1"/>
  <c r="GF6"/>
  <c r="GF7" s="1"/>
  <c r="FN13"/>
  <c r="FN14" s="1"/>
  <c r="FO10" s="1"/>
  <c r="FP6"/>
  <c r="FP7" s="1"/>
  <c r="FO8" s="1"/>
  <c r="EX13"/>
  <c r="EX14" s="1"/>
  <c r="EY10" s="1"/>
  <c r="EZ6"/>
  <c r="EZ7" s="1"/>
  <c r="EY8" s="1"/>
  <c r="EH13"/>
  <c r="EH14" s="1"/>
  <c r="EI10" s="1"/>
  <c r="EJ6"/>
  <c r="EJ7" s="1"/>
  <c r="DR13"/>
  <c r="DR14" s="1"/>
  <c r="DS10" s="1"/>
  <c r="DT6"/>
  <c r="DT7" s="1"/>
  <c r="DD6"/>
  <c r="DD7" s="1"/>
  <c r="DB13"/>
  <c r="DB14" s="1"/>
  <c r="DC10" s="1"/>
  <c r="CL13"/>
  <c r="CL14" s="1"/>
  <c r="CM10" s="1"/>
  <c r="CN6"/>
  <c r="CN7" s="1"/>
  <c r="BX6"/>
  <c r="BX7" s="1"/>
  <c r="BF13"/>
  <c r="BF14" s="1"/>
  <c r="BG10" s="1"/>
  <c r="BH6"/>
  <c r="BH7" s="1"/>
  <c r="BG8" s="1"/>
  <c r="AR6"/>
  <c r="AR7" s="1"/>
  <c r="AP13"/>
  <c r="AP14" s="1"/>
  <c r="AB14" i="14"/>
  <c r="AB17" s="1"/>
  <c r="L17" s="1"/>
  <c r="BI10"/>
  <c r="AT17"/>
  <c r="AS17"/>
  <c r="AU17"/>
  <c r="EN10"/>
  <c r="EN14" s="1"/>
  <c r="EN17" s="1"/>
  <c r="AW10"/>
  <c r="AW14" s="1"/>
  <c r="AV17"/>
  <c r="O11" i="16" l="1"/>
  <c r="H16" s="1"/>
  <c r="FN17" i="5"/>
  <c r="GE8"/>
  <c r="FT10" i="14"/>
  <c r="FT14" s="1"/>
  <c r="FS17"/>
  <c r="CQ10"/>
  <c r="CQ14" s="1"/>
  <c r="CP17"/>
  <c r="EX17" i="5"/>
  <c r="CM8"/>
  <c r="DR17"/>
  <c r="EH17"/>
  <c r="GD17"/>
  <c r="DH10" i="14"/>
  <c r="DH14" s="1"/>
  <c r="DG17"/>
  <c r="FD10"/>
  <c r="FD14" s="1"/>
  <c r="FC17"/>
  <c r="AQ8" i="5"/>
  <c r="BW8"/>
  <c r="DX10" i="14"/>
  <c r="DX14" s="1"/>
  <c r="DW17"/>
  <c r="DC8" i="5"/>
  <c r="EI8"/>
  <c r="DS8"/>
  <c r="CB10" i="14"/>
  <c r="CB14" s="1"/>
  <c r="CA17"/>
  <c r="J10" i="15"/>
  <c r="GE13" i="5"/>
  <c r="GE14" s="1"/>
  <c r="GF10" s="1"/>
  <c r="GG6"/>
  <c r="GG7" s="1"/>
  <c r="FO13"/>
  <c r="FO14" s="1"/>
  <c r="FP10" s="1"/>
  <c r="FQ6"/>
  <c r="FQ7" s="1"/>
  <c r="EY13"/>
  <c r="EY14" s="1"/>
  <c r="EZ10" s="1"/>
  <c r="FA6"/>
  <c r="FA7" s="1"/>
  <c r="EZ8" s="1"/>
  <c r="EI13"/>
  <c r="EI14" s="1"/>
  <c r="EJ10" s="1"/>
  <c r="EK6"/>
  <c r="EK7" s="1"/>
  <c r="DS13"/>
  <c r="DS14" s="1"/>
  <c r="DT10" s="1"/>
  <c r="DU6"/>
  <c r="DU7" s="1"/>
  <c r="DT8" s="1"/>
  <c r="DC13"/>
  <c r="DC14" s="1"/>
  <c r="DD10" s="1"/>
  <c r="DE6"/>
  <c r="DE7" s="1"/>
  <c r="DD8" s="1"/>
  <c r="DB17"/>
  <c r="CM13"/>
  <c r="CM14" s="1"/>
  <c r="CN10" s="1"/>
  <c r="CO6"/>
  <c r="CO7" s="1"/>
  <c r="CN8" s="1"/>
  <c r="CL17"/>
  <c r="BW13"/>
  <c r="BW14" s="1"/>
  <c r="BX10" s="1"/>
  <c r="BV17"/>
  <c r="BY6"/>
  <c r="BY7" s="1"/>
  <c r="Z14"/>
  <c r="BG13"/>
  <c r="BG14" s="1"/>
  <c r="BH10" s="1"/>
  <c r="BI6"/>
  <c r="BI7" s="1"/>
  <c r="BH8" s="1"/>
  <c r="BF17"/>
  <c r="AQ10"/>
  <c r="AA10" s="1"/>
  <c r="AP17"/>
  <c r="AQ13"/>
  <c r="AA7"/>
  <c r="AS6"/>
  <c r="AS7" s="1"/>
  <c r="AR8" s="1"/>
  <c r="Z13"/>
  <c r="AC10" i="14"/>
  <c r="M10" s="1"/>
  <c r="L14"/>
  <c r="BI14"/>
  <c r="BI17" s="1"/>
  <c r="EO10"/>
  <c r="EO14" s="1"/>
  <c r="EO17" s="1"/>
  <c r="AX10"/>
  <c r="AX14" s="1"/>
  <c r="AW17"/>
  <c r="AA6" i="5"/>
  <c r="AB6" s="1"/>
  <c r="AC6" s="1"/>
  <c r="AD6" s="1"/>
  <c r="AE6" s="1"/>
  <c r="AF6" s="1"/>
  <c r="AG6" s="1"/>
  <c r="AH6" s="1"/>
  <c r="AI6" s="1"/>
  <c r="AJ6" s="1"/>
  <c r="AK6" s="1"/>
  <c r="EI17" l="1"/>
  <c r="FP8"/>
  <c r="BX8"/>
  <c r="GE17"/>
  <c r="FE10" i="14"/>
  <c r="FE14" s="1"/>
  <c r="FD17"/>
  <c r="FU10"/>
  <c r="FU14" s="1"/>
  <c r="FT17"/>
  <c r="DS17" i="5"/>
  <c r="DY10" i="14"/>
  <c r="DY14" s="1"/>
  <c r="DX17"/>
  <c r="EJ8" i="5"/>
  <c r="EJ17" s="1"/>
  <c r="DI10" i="14"/>
  <c r="DI14" s="1"/>
  <c r="DH17"/>
  <c r="FO17" i="5"/>
  <c r="CR10" i="14"/>
  <c r="CR14" s="1"/>
  <c r="CQ17"/>
  <c r="GF8" i="5"/>
  <c r="EY17"/>
  <c r="CC10" i="14"/>
  <c r="CC14" s="1"/>
  <c r="CB17"/>
  <c r="J14" i="15"/>
  <c r="J17" s="1"/>
  <c r="GF13" i="5"/>
  <c r="GF14" s="1"/>
  <c r="GG10" s="1"/>
  <c r="GH6"/>
  <c r="GH7" s="1"/>
  <c r="GG8" s="1"/>
  <c r="FR6"/>
  <c r="FR7" s="1"/>
  <c r="FQ8" s="1"/>
  <c r="FP13"/>
  <c r="FP14" s="1"/>
  <c r="EZ13"/>
  <c r="EZ14" s="1"/>
  <c r="FA10" s="1"/>
  <c r="FB6"/>
  <c r="FB7" s="1"/>
  <c r="EJ13"/>
  <c r="EJ14" s="1"/>
  <c r="EK10" s="1"/>
  <c r="EL6"/>
  <c r="EL7" s="1"/>
  <c r="DT13"/>
  <c r="DT14" s="1"/>
  <c r="DT17" s="1"/>
  <c r="DV6"/>
  <c r="DV7" s="1"/>
  <c r="DC17"/>
  <c r="DD13"/>
  <c r="DD14" s="1"/>
  <c r="DF6"/>
  <c r="DF7" s="1"/>
  <c r="DE8" s="1"/>
  <c r="CN13"/>
  <c r="CN14" s="1"/>
  <c r="CO10" s="1"/>
  <c r="CP6"/>
  <c r="CP7" s="1"/>
  <c r="CO8" s="1"/>
  <c r="CM17"/>
  <c r="BW17"/>
  <c r="BZ6"/>
  <c r="BZ7" s="1"/>
  <c r="BX13"/>
  <c r="BX14" s="1"/>
  <c r="BY10" s="1"/>
  <c r="AA13"/>
  <c r="BH13"/>
  <c r="BH14" s="1"/>
  <c r="BJ6"/>
  <c r="BJ7" s="1"/>
  <c r="BI8" s="1"/>
  <c r="BG17"/>
  <c r="Z17"/>
  <c r="Z8"/>
  <c r="AR13"/>
  <c r="AB7"/>
  <c r="AT6"/>
  <c r="AT7" s="1"/>
  <c r="AQ14"/>
  <c r="AA14" s="1"/>
  <c r="AC14" i="14"/>
  <c r="AC17" s="1"/>
  <c r="BJ10"/>
  <c r="AY10"/>
  <c r="AY14" s="1"/>
  <c r="AX17"/>
  <c r="EP10"/>
  <c r="EP14" s="1"/>
  <c r="EP17" s="1"/>
  <c r="GF17" i="5" l="1"/>
  <c r="FP17"/>
  <c r="EZ17"/>
  <c r="FF10" i="14"/>
  <c r="FF14" s="1"/>
  <c r="FE17"/>
  <c r="DZ10"/>
  <c r="DZ14" s="1"/>
  <c r="DY17"/>
  <c r="FV10"/>
  <c r="FV14" s="1"/>
  <c r="FU17"/>
  <c r="FA8" i="5"/>
  <c r="BY8"/>
  <c r="CR17" i="14"/>
  <c r="CS10"/>
  <c r="CS14" s="1"/>
  <c r="AS8" i="5"/>
  <c r="DJ10" i="14"/>
  <c r="DJ14" s="1"/>
  <c r="DI17"/>
  <c r="DU8" i="5"/>
  <c r="EK8"/>
  <c r="CD10" i="14"/>
  <c r="CD14" s="1"/>
  <c r="CC17"/>
  <c r="K10" i="15"/>
  <c r="GI6" i="5"/>
  <c r="GI7" s="1"/>
  <c r="GG13"/>
  <c r="GG14" s="1"/>
  <c r="GH10" s="1"/>
  <c r="FQ13"/>
  <c r="FQ10"/>
  <c r="FS6"/>
  <c r="FS7" s="1"/>
  <c r="FR8" s="1"/>
  <c r="FC6"/>
  <c r="FC7" s="1"/>
  <c r="FB8" s="1"/>
  <c r="FA13"/>
  <c r="FA14" s="1"/>
  <c r="FB10" s="1"/>
  <c r="EK13"/>
  <c r="EK14" s="1"/>
  <c r="EL10" s="1"/>
  <c r="EM6"/>
  <c r="EM7" s="1"/>
  <c r="DU10"/>
  <c r="AA8"/>
  <c r="DU13"/>
  <c r="DW6"/>
  <c r="DW7" s="1"/>
  <c r="DE13"/>
  <c r="DG6"/>
  <c r="DG7" s="1"/>
  <c r="DE10"/>
  <c r="DD17"/>
  <c r="CN17"/>
  <c r="CQ6"/>
  <c r="CQ7" s="1"/>
  <c r="CP8" s="1"/>
  <c r="CO13"/>
  <c r="CO14" s="1"/>
  <c r="CP10" s="1"/>
  <c r="CA6"/>
  <c r="CA7" s="1"/>
  <c r="BX17"/>
  <c r="BY13"/>
  <c r="BY14" s="1"/>
  <c r="BZ10" s="1"/>
  <c r="BI10"/>
  <c r="BK6"/>
  <c r="BK7" s="1"/>
  <c r="BJ8" s="1"/>
  <c r="AB13"/>
  <c r="BI13"/>
  <c r="BH17"/>
  <c r="AS13"/>
  <c r="AC7"/>
  <c r="AQ17"/>
  <c r="AA17" s="1"/>
  <c r="AU6"/>
  <c r="AU7" s="1"/>
  <c r="AT8" s="1"/>
  <c r="AR10"/>
  <c r="AB10" s="1"/>
  <c r="AD10" i="14"/>
  <c r="AD14" s="1"/>
  <c r="AD17" s="1"/>
  <c r="M14"/>
  <c r="M17"/>
  <c r="BJ14"/>
  <c r="BJ17" s="1"/>
  <c r="EQ10"/>
  <c r="EQ14" s="1"/>
  <c r="EQ17" s="1"/>
  <c r="AZ10"/>
  <c r="AZ14" s="1"/>
  <c r="AY17"/>
  <c r="EK17" i="5" l="1"/>
  <c r="DJ17" i="14"/>
  <c r="DK10"/>
  <c r="DK14" s="1"/>
  <c r="FG10"/>
  <c r="FG14" s="1"/>
  <c r="FF17"/>
  <c r="GH8" i="5"/>
  <c r="FA17"/>
  <c r="EA10" i="14"/>
  <c r="EA14" s="1"/>
  <c r="DZ17"/>
  <c r="BZ8" i="5"/>
  <c r="GG17"/>
  <c r="CS17" i="14"/>
  <c r="CT10"/>
  <c r="CT14" s="1"/>
  <c r="FV17"/>
  <c r="FW10"/>
  <c r="FW14" s="1"/>
  <c r="DV8" i="5"/>
  <c r="EL8"/>
  <c r="DF8"/>
  <c r="CE10" i="14"/>
  <c r="CE14" s="1"/>
  <c r="CD17"/>
  <c r="K14" i="15"/>
  <c r="K17" s="1"/>
  <c r="GH13" i="5"/>
  <c r="GH14" s="1"/>
  <c r="GI10" s="1"/>
  <c r="GJ6"/>
  <c r="GJ7" s="1"/>
  <c r="FQ14"/>
  <c r="FR13"/>
  <c r="FT6"/>
  <c r="FT7" s="1"/>
  <c r="FD6"/>
  <c r="FD7" s="1"/>
  <c r="FC8" s="1"/>
  <c r="FB13"/>
  <c r="FB14" s="1"/>
  <c r="FC10" s="1"/>
  <c r="EL13"/>
  <c r="EL14" s="1"/>
  <c r="EM10" s="1"/>
  <c r="EN6"/>
  <c r="EN7" s="1"/>
  <c r="EM8" s="1"/>
  <c r="DU14"/>
  <c r="DV10" s="1"/>
  <c r="DX6"/>
  <c r="DX7" s="1"/>
  <c r="DV13"/>
  <c r="DE14"/>
  <c r="DE17" s="1"/>
  <c r="DF13"/>
  <c r="DH6"/>
  <c r="DH7" s="1"/>
  <c r="CP13"/>
  <c r="CP14" s="1"/>
  <c r="CQ10" s="1"/>
  <c r="CO17"/>
  <c r="CR6"/>
  <c r="CR7" s="1"/>
  <c r="BZ13"/>
  <c r="BZ14" s="1"/>
  <c r="CA10" s="1"/>
  <c r="BY17"/>
  <c r="CB6"/>
  <c r="CB7" s="1"/>
  <c r="BJ13"/>
  <c r="BL6"/>
  <c r="BL7" s="1"/>
  <c r="BK8" s="1"/>
  <c r="AC13"/>
  <c r="BI14"/>
  <c r="BJ10" s="1"/>
  <c r="AB8"/>
  <c r="AR14"/>
  <c r="AR17" s="1"/>
  <c r="AB17" s="1"/>
  <c r="AT13"/>
  <c r="AD7"/>
  <c r="AV6"/>
  <c r="AV7" s="1"/>
  <c r="AU8" s="1"/>
  <c r="N14" i="14"/>
  <c r="AE10"/>
  <c r="AE14" s="1"/>
  <c r="AE17" s="1"/>
  <c r="N10"/>
  <c r="BK10"/>
  <c r="BA10"/>
  <c r="BA14" s="1"/>
  <c r="AZ17"/>
  <c r="ER10"/>
  <c r="ER14" s="1"/>
  <c r="ER17" s="1"/>
  <c r="GH17" i="5" l="1"/>
  <c r="FR10"/>
  <c r="FR14" s="1"/>
  <c r="FR17" s="1"/>
  <c r="FQ17"/>
  <c r="DW8"/>
  <c r="FH10" i="14"/>
  <c r="FH14" s="1"/>
  <c r="FG17"/>
  <c r="DU17" i="5"/>
  <c r="BJ14"/>
  <c r="BK10" s="1"/>
  <c r="CQ8"/>
  <c r="FW17" i="14"/>
  <c r="FX10"/>
  <c r="FX14" s="1"/>
  <c r="EB10"/>
  <c r="EB14" s="1"/>
  <c r="EA17"/>
  <c r="CT17"/>
  <c r="CU10"/>
  <c r="CU14" s="1"/>
  <c r="DK17"/>
  <c r="DL10"/>
  <c r="DL14" s="1"/>
  <c r="DG8" i="5"/>
  <c r="GI8"/>
  <c r="EL17"/>
  <c r="FS8"/>
  <c r="CA8"/>
  <c r="FB17"/>
  <c r="CF10" i="14"/>
  <c r="CF14" s="1"/>
  <c r="CE17"/>
  <c r="L10" i="15"/>
  <c r="GK6" i="5"/>
  <c r="GK7" s="1"/>
  <c r="GJ8" s="1"/>
  <c r="GI13"/>
  <c r="GI14" s="1"/>
  <c r="GJ10" s="1"/>
  <c r="FS13"/>
  <c r="FU6"/>
  <c r="FU7" s="1"/>
  <c r="FC13"/>
  <c r="FC14" s="1"/>
  <c r="FD10" s="1"/>
  <c r="FE6"/>
  <c r="FE7" s="1"/>
  <c r="FD8" s="1"/>
  <c r="EM13"/>
  <c r="EM14" s="1"/>
  <c r="EN10" s="1"/>
  <c r="EO6"/>
  <c r="EO7" s="1"/>
  <c r="DV14"/>
  <c r="DW10" s="1"/>
  <c r="DW13"/>
  <c r="DY6"/>
  <c r="DY7" s="1"/>
  <c r="DX8" s="1"/>
  <c r="DF10"/>
  <c r="DF14" s="1"/>
  <c r="DG10" s="1"/>
  <c r="DG13"/>
  <c r="DI6"/>
  <c r="DI7" s="1"/>
  <c r="CP17"/>
  <c r="CQ13"/>
  <c r="CQ14" s="1"/>
  <c r="CR10" s="1"/>
  <c r="CS6"/>
  <c r="CS7" s="1"/>
  <c r="CA13"/>
  <c r="CA14" s="1"/>
  <c r="CB10" s="1"/>
  <c r="BZ17"/>
  <c r="CC6"/>
  <c r="CC7" s="1"/>
  <c r="AC8"/>
  <c r="AD13"/>
  <c r="BM6"/>
  <c r="BM7" s="1"/>
  <c r="BL8" s="1"/>
  <c r="BK13"/>
  <c r="BI17"/>
  <c r="AS10"/>
  <c r="AC10" s="1"/>
  <c r="AB14"/>
  <c r="AU13"/>
  <c r="AE7"/>
  <c r="AW6"/>
  <c r="AW7" s="1"/>
  <c r="AV8" s="1"/>
  <c r="N17" i="14"/>
  <c r="O10"/>
  <c r="AF10"/>
  <c r="BK14"/>
  <c r="ES10"/>
  <c r="ES14" s="1"/>
  <c r="ES17" s="1"/>
  <c r="BB10"/>
  <c r="BB14" s="1"/>
  <c r="BA17"/>
  <c r="BJ17" i="5" l="1"/>
  <c r="BK14"/>
  <c r="BL10" s="1"/>
  <c r="FI10" i="14"/>
  <c r="FI14" s="1"/>
  <c r="FH17"/>
  <c r="O14"/>
  <c r="BK17"/>
  <c r="O17" s="1"/>
  <c r="GI17" i="5"/>
  <c r="DL17" i="14"/>
  <c r="DM10"/>
  <c r="DM14" s="1"/>
  <c r="DV17" i="5"/>
  <c r="EC10" i="14"/>
  <c r="EC14" s="1"/>
  <c r="EB17"/>
  <c r="FT8" i="5"/>
  <c r="EM17"/>
  <c r="CU17" i="14"/>
  <c r="CV10"/>
  <c r="CV14" s="1"/>
  <c r="EN8" i="5"/>
  <c r="DH8"/>
  <c r="FX17" i="14"/>
  <c r="FY10"/>
  <c r="FY14" s="1"/>
  <c r="CB8" i="5"/>
  <c r="CR8"/>
  <c r="FC17"/>
  <c r="CG10" i="14"/>
  <c r="CG14" s="1"/>
  <c r="CF17"/>
  <c r="L14" i="15"/>
  <c r="L17" s="1"/>
  <c r="GJ13" i="5"/>
  <c r="GJ14" s="1"/>
  <c r="GK10" s="1"/>
  <c r="GL6"/>
  <c r="GL7" s="1"/>
  <c r="FV6"/>
  <c r="FV7" s="1"/>
  <c r="FU8" s="1"/>
  <c r="FS10"/>
  <c r="FS14" s="1"/>
  <c r="FS17" s="1"/>
  <c r="FT13"/>
  <c r="DW14"/>
  <c r="DX10" s="1"/>
  <c r="FF6"/>
  <c r="FF7" s="1"/>
  <c r="FD13"/>
  <c r="FD14" s="1"/>
  <c r="FE10" s="1"/>
  <c r="EP6"/>
  <c r="EP7" s="1"/>
  <c r="EO8" s="1"/>
  <c r="EN13"/>
  <c r="EN14" s="1"/>
  <c r="EO10" s="1"/>
  <c r="DF17"/>
  <c r="DX13"/>
  <c r="DZ6"/>
  <c r="DZ7" s="1"/>
  <c r="DY8" s="1"/>
  <c r="DG14"/>
  <c r="DH10" s="1"/>
  <c r="DH13"/>
  <c r="DJ6"/>
  <c r="DJ7" s="1"/>
  <c r="CR13"/>
  <c r="CR14" s="1"/>
  <c r="CS10" s="1"/>
  <c r="CQ17"/>
  <c r="CT6"/>
  <c r="CT7" s="1"/>
  <c r="CA17"/>
  <c r="CB13"/>
  <c r="CB14" s="1"/>
  <c r="CC10" s="1"/>
  <c r="CD6"/>
  <c r="CD7" s="1"/>
  <c r="AE13"/>
  <c r="AS14"/>
  <c r="AS17" s="1"/>
  <c r="AC17" s="1"/>
  <c r="BL13"/>
  <c r="BL14" s="1"/>
  <c r="BM10" s="1"/>
  <c r="AD8"/>
  <c r="BN6"/>
  <c r="BN7" s="1"/>
  <c r="BM8" s="1"/>
  <c r="AV13"/>
  <c r="AF7"/>
  <c r="AX6"/>
  <c r="AX7" s="1"/>
  <c r="AW8" s="1"/>
  <c r="AF14" i="14"/>
  <c r="AF17" s="1"/>
  <c r="BL10"/>
  <c r="P10" s="1"/>
  <c r="ET10"/>
  <c r="ET14" s="1"/>
  <c r="ET17" s="1"/>
  <c r="BC10"/>
  <c r="BC14" s="1"/>
  <c r="BB17"/>
  <c r="DW17" i="5" l="1"/>
  <c r="BK17"/>
  <c r="CV17" i="14"/>
  <c r="CW10"/>
  <c r="CW14" s="1"/>
  <c r="EN17" i="5"/>
  <c r="DM17" i="14"/>
  <c r="DN10"/>
  <c r="DN14" s="1"/>
  <c r="FY17"/>
  <c r="FZ10"/>
  <c r="FZ14" s="1"/>
  <c r="FE8" i="5"/>
  <c r="GK8"/>
  <c r="CS8"/>
  <c r="FD17"/>
  <c r="DI8"/>
  <c r="CC8"/>
  <c r="ED10" i="14"/>
  <c r="ED14" s="1"/>
  <c r="EC17"/>
  <c r="FI17"/>
  <c r="FJ10"/>
  <c r="FJ14" s="1"/>
  <c r="GJ17" i="5"/>
  <c r="CH10" i="14"/>
  <c r="CH14" s="1"/>
  <c r="CG17"/>
  <c r="M10" i="15"/>
  <c r="AT10" i="5"/>
  <c r="AD10" s="1"/>
  <c r="GK13"/>
  <c r="GK14" s="1"/>
  <c r="GL10" s="1"/>
  <c r="GM6"/>
  <c r="GM7" s="1"/>
  <c r="GL8" s="1"/>
  <c r="DX14"/>
  <c r="FT10"/>
  <c r="FT14" s="1"/>
  <c r="FU10" s="1"/>
  <c r="FU13"/>
  <c r="FW6"/>
  <c r="FW7" s="1"/>
  <c r="FE13"/>
  <c r="FE14" s="1"/>
  <c r="FF10" s="1"/>
  <c r="FG6"/>
  <c r="FG7" s="1"/>
  <c r="FF8" s="1"/>
  <c r="EQ6"/>
  <c r="EQ7" s="1"/>
  <c r="AE8"/>
  <c r="EO13"/>
  <c r="EO14" s="1"/>
  <c r="EP10" s="1"/>
  <c r="DH14"/>
  <c r="DI10" s="1"/>
  <c r="DY13"/>
  <c r="EA6"/>
  <c r="EA7" s="1"/>
  <c r="DZ8" s="1"/>
  <c r="DG17"/>
  <c r="DI13"/>
  <c r="DI14" s="1"/>
  <c r="DJ10" s="1"/>
  <c r="DK6"/>
  <c r="DK7" s="1"/>
  <c r="DJ8" s="1"/>
  <c r="CR17"/>
  <c r="CS13"/>
  <c r="CS14" s="1"/>
  <c r="CT10" s="1"/>
  <c r="CU6"/>
  <c r="CU7" s="1"/>
  <c r="AF13"/>
  <c r="CB17"/>
  <c r="CE6"/>
  <c r="CE7" s="1"/>
  <c r="CC13"/>
  <c r="CC14" s="1"/>
  <c r="CD10" s="1"/>
  <c r="AC14"/>
  <c r="BM13"/>
  <c r="BM14" s="1"/>
  <c r="BN10" s="1"/>
  <c r="BL17"/>
  <c r="BO6"/>
  <c r="BO7" s="1"/>
  <c r="BN8" s="1"/>
  <c r="AW13"/>
  <c r="AG7"/>
  <c r="AY6"/>
  <c r="AY7" s="1"/>
  <c r="AG10" i="14"/>
  <c r="BL14"/>
  <c r="EU10"/>
  <c r="EU14" s="1"/>
  <c r="DY10" i="5" l="1"/>
  <c r="DY14" s="1"/>
  <c r="DX17"/>
  <c r="AT14"/>
  <c r="AU10" s="1"/>
  <c r="AU14" s="1"/>
  <c r="FJ17" i="14"/>
  <c r="FK10"/>
  <c r="FK14" s="1"/>
  <c r="AX8" i="5"/>
  <c r="GK17"/>
  <c r="DN17" i="14"/>
  <c r="DO10"/>
  <c r="DO14" s="1"/>
  <c r="FV8" i="5"/>
  <c r="CW17" i="14"/>
  <c r="CX10"/>
  <c r="CX14" s="1"/>
  <c r="P14"/>
  <c r="BL17"/>
  <c r="P17" s="1"/>
  <c r="FE17" i="5"/>
  <c r="CD8"/>
  <c r="EE10" i="14"/>
  <c r="EE14" s="1"/>
  <c r="ED17"/>
  <c r="EP8" i="5"/>
  <c r="FZ17" i="14"/>
  <c r="GA10"/>
  <c r="GA14" s="1"/>
  <c r="CT8" i="5"/>
  <c r="FT17"/>
  <c r="EO17"/>
  <c r="CI10" i="14"/>
  <c r="CI14" s="1"/>
  <c r="CH17"/>
  <c r="M14" i="15"/>
  <c r="M17" s="1"/>
  <c r="GN6" i="5"/>
  <c r="GN7" s="1"/>
  <c r="GM8" s="1"/>
  <c r="GL13"/>
  <c r="GL14" s="1"/>
  <c r="GM10" s="1"/>
  <c r="FV13"/>
  <c r="FX6"/>
  <c r="FX7" s="1"/>
  <c r="FU14"/>
  <c r="FF13"/>
  <c r="FF14" s="1"/>
  <c r="FG10" s="1"/>
  <c r="FH6"/>
  <c r="FH7" s="1"/>
  <c r="FG8" s="1"/>
  <c r="DH17"/>
  <c r="ER6"/>
  <c r="ER7" s="1"/>
  <c r="EQ8" s="1"/>
  <c r="EP13"/>
  <c r="EP14" s="1"/>
  <c r="EQ10" s="1"/>
  <c r="DZ13"/>
  <c r="EB6"/>
  <c r="EB7" s="1"/>
  <c r="EA8" s="1"/>
  <c r="DI17"/>
  <c r="DJ13"/>
  <c r="DJ14" s="1"/>
  <c r="DK10" s="1"/>
  <c r="DL6"/>
  <c r="DL7" s="1"/>
  <c r="CT13"/>
  <c r="CT14" s="1"/>
  <c r="CU10" s="1"/>
  <c r="CS17"/>
  <c r="CV6"/>
  <c r="CV7" s="1"/>
  <c r="CU8" s="1"/>
  <c r="CC17"/>
  <c r="AG13"/>
  <c r="CD13"/>
  <c r="CD14" s="1"/>
  <c r="CE10" s="1"/>
  <c r="CF6"/>
  <c r="CF7" s="1"/>
  <c r="BM17"/>
  <c r="BN13"/>
  <c r="BN14" s="1"/>
  <c r="BO10" s="1"/>
  <c r="AF8"/>
  <c r="BP6"/>
  <c r="BP7" s="1"/>
  <c r="AX13"/>
  <c r="AH7"/>
  <c r="AZ6"/>
  <c r="AZ7" s="1"/>
  <c r="AY8" s="1"/>
  <c r="AG14" i="14"/>
  <c r="AG17" s="1"/>
  <c r="BM10"/>
  <c r="Q10" s="1"/>
  <c r="EP17" i="5" l="1"/>
  <c r="AT17"/>
  <c r="AD17" s="1"/>
  <c r="AE10"/>
  <c r="DZ10"/>
  <c r="DZ14" s="1"/>
  <c r="DY17"/>
  <c r="CE8"/>
  <c r="AD14"/>
  <c r="FV10"/>
  <c r="FU17"/>
  <c r="DK8"/>
  <c r="CX17" i="14"/>
  <c r="CY10"/>
  <c r="CY14" s="1"/>
  <c r="FF17" i="5"/>
  <c r="BO8"/>
  <c r="FW8"/>
  <c r="GL17"/>
  <c r="N10" i="15"/>
  <c r="GM13" i="5"/>
  <c r="GM14" s="1"/>
  <c r="GN10" s="1"/>
  <c r="GO6"/>
  <c r="FV14"/>
  <c r="FW10" s="1"/>
  <c r="FW13"/>
  <c r="FY6"/>
  <c r="FG13"/>
  <c r="FG14" s="1"/>
  <c r="FH10" s="1"/>
  <c r="FI6"/>
  <c r="EQ13"/>
  <c r="EQ14" s="1"/>
  <c r="ER10" s="1"/>
  <c r="ES6"/>
  <c r="EA13"/>
  <c r="EC6"/>
  <c r="DJ17"/>
  <c r="DK13"/>
  <c r="DK14" s="1"/>
  <c r="DL10" s="1"/>
  <c r="DM6"/>
  <c r="DM7" s="1"/>
  <c r="DL8" s="1"/>
  <c r="CT17"/>
  <c r="AH13"/>
  <c r="CU13"/>
  <c r="CU14" s="1"/>
  <c r="CV10" s="1"/>
  <c r="AG8"/>
  <c r="CW6"/>
  <c r="CE13"/>
  <c r="CE14" s="1"/>
  <c r="CF10" s="1"/>
  <c r="CG6"/>
  <c r="CG7" s="1"/>
  <c r="CF8" s="1"/>
  <c r="CD17"/>
  <c r="BN17"/>
  <c r="BO13"/>
  <c r="BO14" s="1"/>
  <c r="BP10" s="1"/>
  <c r="BQ6"/>
  <c r="BQ7" s="1"/>
  <c r="BP8" s="1"/>
  <c r="AY13"/>
  <c r="AI7"/>
  <c r="BA6"/>
  <c r="BA7" s="1"/>
  <c r="AZ8" s="1"/>
  <c r="AH10" i="14"/>
  <c r="BM14"/>
  <c r="AU17" i="5"/>
  <c r="AE17" s="1"/>
  <c r="AV10"/>
  <c r="AE14"/>
  <c r="H13" i="14"/>
  <c r="EQ17" i="5" l="1"/>
  <c r="FV17"/>
  <c r="Q14" i="14"/>
  <c r="BM17"/>
  <c r="Q17" s="1"/>
  <c r="EA10" i="5"/>
  <c r="DZ17"/>
  <c r="GM17"/>
  <c r="FG17"/>
  <c r="N14" i="15"/>
  <c r="N17" s="1"/>
  <c r="GO7" i="5"/>
  <c r="FW14"/>
  <c r="FX10" s="1"/>
  <c r="GN13"/>
  <c r="GN14" s="1"/>
  <c r="GO10" s="1"/>
  <c r="EA14"/>
  <c r="FY7"/>
  <c r="FX13"/>
  <c r="FI7"/>
  <c r="FH13"/>
  <c r="FH14" s="1"/>
  <c r="FI10" s="1"/>
  <c r="ES7"/>
  <c r="ER13"/>
  <c r="ER14" s="1"/>
  <c r="ES10" s="1"/>
  <c r="EC7"/>
  <c r="AH8"/>
  <c r="EB13"/>
  <c r="DM13"/>
  <c r="DK17"/>
  <c r="DL13"/>
  <c r="DL14" s="1"/>
  <c r="DM10" s="1"/>
  <c r="CW7"/>
  <c r="CU17"/>
  <c r="CV13"/>
  <c r="CV14" s="1"/>
  <c r="CW10" s="1"/>
  <c r="CG13"/>
  <c r="CE17"/>
  <c r="CF13"/>
  <c r="CF14" s="1"/>
  <c r="CG10" s="1"/>
  <c r="BO17"/>
  <c r="AI13"/>
  <c r="BP13"/>
  <c r="BP14" s="1"/>
  <c r="BQ10" s="1"/>
  <c r="AZ13"/>
  <c r="AJ7"/>
  <c r="BA13"/>
  <c r="AH14" i="14"/>
  <c r="AH17" s="1"/>
  <c r="BN10"/>
  <c r="BN14" s="1"/>
  <c r="BN17" s="1"/>
  <c r="AV14" i="5"/>
  <c r="AF10"/>
  <c r="CW13" l="1"/>
  <c r="CW14" s="1"/>
  <c r="CV8"/>
  <c r="FY13"/>
  <c r="FX8"/>
  <c r="EC13"/>
  <c r="EB8"/>
  <c r="FI13"/>
  <c r="FI14" s="1"/>
  <c r="FH8"/>
  <c r="FH17" s="1"/>
  <c r="FW17"/>
  <c r="ES13"/>
  <c r="ES14" s="1"/>
  <c r="ER8"/>
  <c r="ER17" s="1"/>
  <c r="GO13"/>
  <c r="GO14" s="1"/>
  <c r="GN8"/>
  <c r="GN17" s="1"/>
  <c r="EB10"/>
  <c r="EB14" s="1"/>
  <c r="EC10" s="1"/>
  <c r="EA17"/>
  <c r="O10" i="15"/>
  <c r="FX14" i="5"/>
  <c r="FY10" s="1"/>
  <c r="AI8"/>
  <c r="DM14"/>
  <c r="AK7"/>
  <c r="DL17"/>
  <c r="CV17"/>
  <c r="CG14"/>
  <c r="CF17"/>
  <c r="BQ13"/>
  <c r="AJ13"/>
  <c r="R14" i="14"/>
  <c r="AI10"/>
  <c r="R10"/>
  <c r="BO10"/>
  <c r="BO14" s="1"/>
  <c r="BO17" s="1"/>
  <c r="AF14" i="5"/>
  <c r="AV17"/>
  <c r="AF17" s="1"/>
  <c r="AW10"/>
  <c r="EC14" l="1"/>
  <c r="FY14"/>
  <c r="FX17"/>
  <c r="AK13"/>
  <c r="EB17"/>
  <c r="O14" i="15"/>
  <c r="O17" s="1"/>
  <c r="AJ8" i="5"/>
  <c r="BP17"/>
  <c r="BQ14"/>
  <c r="R17" i="14"/>
  <c r="AI14"/>
  <c r="S10"/>
  <c r="BP10"/>
  <c r="BP14" s="1"/>
  <c r="BP17" s="1"/>
  <c r="AW14" i="5"/>
  <c r="AG10"/>
  <c r="S14" i="14" l="1"/>
  <c r="AI17"/>
  <c r="S17" s="1"/>
  <c r="P10" i="15"/>
  <c r="AJ10" i="14"/>
  <c r="BQ10"/>
  <c r="BQ14" s="1"/>
  <c r="BQ17" s="1"/>
  <c r="AW17" i="5"/>
  <c r="AG17" s="1"/>
  <c r="AX10"/>
  <c r="AG14"/>
  <c r="P14" i="15" l="1"/>
  <c r="P17" s="1"/>
  <c r="AJ14" i="14"/>
  <c r="T10"/>
  <c r="BR10"/>
  <c r="BR14" s="1"/>
  <c r="BR17" s="1"/>
  <c r="AX14" i="5"/>
  <c r="AH10"/>
  <c r="T14" i="14" l="1"/>
  <c r="AJ17"/>
  <c r="T17" s="1"/>
  <c r="Q10" i="15"/>
  <c r="AK10" i="14"/>
  <c r="BS10"/>
  <c r="AH14" i="5"/>
  <c r="AX17"/>
  <c r="AH17" s="1"/>
  <c r="AY10"/>
  <c r="Q14" i="15" l="1"/>
  <c r="AK14" i="14"/>
  <c r="U10"/>
  <c r="BS14"/>
  <c r="F12" s="1"/>
  <c r="F8"/>
  <c r="AY14" i="5"/>
  <c r="AI10"/>
  <c r="U14" i="14" l="1"/>
  <c r="AK17"/>
  <c r="U17" s="1"/>
  <c r="AL10"/>
  <c r="F13"/>
  <c r="E8" s="1"/>
  <c r="C1"/>
  <c r="G13" s="1"/>
  <c r="AY17" i="5"/>
  <c r="AI17" s="1"/>
  <c r="AZ10"/>
  <c r="AI14"/>
  <c r="AL14" i="14" l="1"/>
  <c r="V10"/>
  <c r="E12"/>
  <c r="E3"/>
  <c r="E7"/>
  <c r="E9"/>
  <c r="E10"/>
  <c r="E5"/>
  <c r="E6"/>
  <c r="E4"/>
  <c r="E11"/>
  <c r="AZ14" i="5"/>
  <c r="AJ10"/>
  <c r="V14" i="14" l="1"/>
  <c r="AL17"/>
  <c r="V17" s="1"/>
  <c r="AM10"/>
  <c r="E13"/>
  <c r="AJ14" i="5"/>
  <c r="AZ17"/>
  <c r="AJ17" s="1"/>
  <c r="BA10"/>
  <c r="AM14" i="14" l="1"/>
  <c r="W14" s="1"/>
  <c r="W10"/>
  <c r="BA14" i="5"/>
  <c r="AK14" s="1"/>
  <c r="AK10"/>
</calcChain>
</file>

<file path=xl/sharedStrings.xml><?xml version="1.0" encoding="utf-8"?>
<sst xmlns="http://schemas.openxmlformats.org/spreadsheetml/2006/main" count="838" uniqueCount="103">
  <si>
    <t>Date</t>
  </si>
  <si>
    <t>Turns Goal</t>
  </si>
  <si>
    <t>COGS Forecast</t>
  </si>
  <si>
    <t>OPEN TO BUY</t>
  </si>
  <si>
    <t>Inventory Target</t>
  </si>
  <si>
    <t>Beginning Inventory</t>
  </si>
  <si>
    <t>Inventory Projection</t>
  </si>
  <si>
    <t>Open To Buy</t>
  </si>
  <si>
    <t>Purchase Under Consideration</t>
  </si>
  <si>
    <t>Input Items</t>
  </si>
  <si>
    <t>Description</t>
  </si>
  <si>
    <t>Backorders</t>
  </si>
  <si>
    <t>Future Purchase Orders</t>
  </si>
  <si>
    <t>This spreadsheet provides a template to determine your Open To Buy.</t>
  </si>
  <si>
    <t xml:space="preserve">Disclaimer: All content provided in this spreadsheet is for informational purposes only. Content is subject to change due to factors outside of QBP's control. QBP is not responsible for the purchasing decisions made as a result of using this tool.
</t>
  </si>
  <si>
    <t>The spreadsheet calculates these items:</t>
  </si>
  <si>
    <r>
      <rPr>
        <sz val="11"/>
        <color theme="1"/>
        <rFont val="Calibri"/>
        <family val="2"/>
      </rPr>
      <t xml:space="preserve">● </t>
    </r>
    <r>
      <rPr>
        <sz val="11"/>
        <color theme="1"/>
        <rFont val="Calibri"/>
        <family val="2"/>
        <scheme val="minor"/>
      </rPr>
      <t>Carry the right amount of inventory at the right time</t>
    </r>
  </si>
  <si>
    <r>
      <rPr>
        <sz val="11"/>
        <color theme="1"/>
        <rFont val="Calibri"/>
        <family val="2"/>
      </rPr>
      <t>●</t>
    </r>
    <r>
      <rPr>
        <sz val="11"/>
        <color theme="1"/>
        <rFont val="Calibri"/>
        <family val="2"/>
        <scheme val="minor"/>
      </rPr>
      <t xml:space="preserve"> Have money available</t>
    </r>
  </si>
  <si>
    <t>● Create opportunites (e.g. be in a position to take advantage of margin buys)</t>
  </si>
  <si>
    <t>● Manage expectations (e.g. turns goals, cashflow)</t>
  </si>
  <si>
    <t>● Future Purchase Orders</t>
  </si>
  <si>
    <t>● Turns Goal</t>
  </si>
  <si>
    <t>● COGS Forecast</t>
  </si>
  <si>
    <t>● Beginning Inventory</t>
  </si>
  <si>
    <t>● Backorders</t>
  </si>
  <si>
    <r>
      <rPr>
        <sz val="11"/>
        <color theme="1"/>
        <rFont val="Calibri"/>
        <family val="2"/>
      </rPr>
      <t>◦</t>
    </r>
    <r>
      <rPr>
        <sz val="8.8000000000000007"/>
        <color theme="1"/>
        <rFont val="Calibri"/>
        <family val="2"/>
      </rPr>
      <t xml:space="preserve"> </t>
    </r>
    <r>
      <rPr>
        <sz val="11"/>
        <color theme="1"/>
        <rFont val="Calibri"/>
        <family val="2"/>
        <scheme val="minor"/>
      </rPr>
      <t>Target Days = 365 Days / Turns Goal</t>
    </r>
  </si>
  <si>
    <t>Calculations</t>
  </si>
  <si>
    <t>● Inventory Target = Target Days X Average COGS/Day = The amount of inventory you should have based on your turns goal and forecast</t>
  </si>
  <si>
    <t>● Inventory Projection = Beginning Inventory + Backorders + Future Purchase Orders - COGS Forecast = The amount of inventory you are expected to have on hand based on current inventory, orders, and forecast</t>
  </si>
  <si>
    <t>● Open To Buy = Inventory Target - Inventory Projection = The budgeted amount available for inventory purchases at any given time</t>
  </si>
  <si>
    <t>◦ Average COGS/Day = Cost of Goods Sold (COGS) Forecast / Number of Days of Forecast (in this template Average COGS/Day is determined by averaging two consecutive months of forecast)</t>
  </si>
  <si>
    <t>Purchases Under Consideration</t>
  </si>
  <si>
    <t>● Adjusting existing purchase orders</t>
  </si>
  <si>
    <t>● Reevaluating your turns goal (though this is not adjusted frequently, generally no more than annually)</t>
  </si>
  <si>
    <t>● Reducing or postponing the purchase under consideration</t>
  </si>
  <si>
    <t xml:space="preserve">Open To Buy (OTB) is the budgeted amount available for inventory purchases at any given time, comparing the inventory needed to support your projected sales and turns goal to the inventory that is expected to be on hand. It is based on your forecast and turns goal, both of which are necessary components of the OTB calculation. OTB can be a valuable tool in your planning to help:
</t>
  </si>
  <si>
    <t>Category 1</t>
  </si>
  <si>
    <t>Category 2</t>
  </si>
  <si>
    <t>Category 3</t>
  </si>
  <si>
    <t>Category 4</t>
  </si>
  <si>
    <t>Category 5</t>
  </si>
  <si>
    <t>Trainers</t>
  </si>
  <si>
    <t>Bikes</t>
  </si>
  <si>
    <t>Apparel</t>
  </si>
  <si>
    <t>Nutritional</t>
  </si>
  <si>
    <t>2014 Sales Goal</t>
  </si>
  <si>
    <t>Total</t>
  </si>
  <si>
    <t>% Breakout</t>
  </si>
  <si>
    <t>Sales Goal</t>
  </si>
  <si>
    <t>Accessories</t>
  </si>
  <si>
    <t>COGS</t>
  </si>
  <si>
    <t>Margin Goal</t>
  </si>
  <si>
    <t>→</t>
  </si>
  <si>
    <t>LOOK OVER HERE</t>
  </si>
  <si>
    <t xml:space="preserve">Content is subject to change due to factors outside of QBP's control. QBP is not responsible for the purchasing decisions made as a result of using this tool.
</t>
  </si>
  <si>
    <t xml:space="preserve">Disclaimer: All content provided in this spreadsheet is for informational purposes only. </t>
  </si>
  <si>
    <t>KEEP LOOKING</t>
  </si>
  <si>
    <t>Category 6</t>
  </si>
  <si>
    <t>Category 7</t>
  </si>
  <si>
    <t>Category 8</t>
  </si>
  <si>
    <t>Category 9</t>
  </si>
  <si>
    <t>Category 10</t>
  </si>
  <si>
    <t>data to enter</t>
  </si>
  <si>
    <t>Jan</t>
  </si>
  <si>
    <t>Feb</t>
  </si>
  <si>
    <t>Mar</t>
  </si>
  <si>
    <t>Apr</t>
  </si>
  <si>
    <t>May</t>
  </si>
  <si>
    <t>Jun</t>
  </si>
  <si>
    <t>Jul</t>
  </si>
  <si>
    <t>Aug</t>
  </si>
  <si>
    <t>Sep</t>
  </si>
  <si>
    <t>Oct</t>
  </si>
  <si>
    <t>Nov</t>
  </si>
  <si>
    <t>Dec</t>
  </si>
  <si>
    <t>% Breakout of sales by month</t>
  </si>
  <si>
    <t>Sales Rollup</t>
  </si>
  <si>
    <t>COGS rollup</t>
  </si>
  <si>
    <t>2014 Sales Forecast</t>
  </si>
  <si>
    <t>Please enter the following items on the tab to calculate your OTB (dark blue/orange cells):</t>
  </si>
  <si>
    <t>Data needed:</t>
  </si>
  <si>
    <t>Yearly Sales Goal</t>
  </si>
  <si>
    <t>Categories</t>
  </si>
  <si>
    <t>% breakout of sales</t>
  </si>
  <si>
    <t>Sales % by month</t>
  </si>
  <si>
    <r>
      <rPr>
        <b/>
        <u/>
        <sz val="11"/>
        <color theme="1"/>
        <rFont val="Calibri"/>
        <family val="2"/>
        <scheme val="minor"/>
      </rPr>
      <t>By Category</t>
    </r>
    <r>
      <rPr>
        <b/>
        <sz val="11"/>
        <color theme="1"/>
        <rFont val="Calibri"/>
        <family val="2"/>
        <scheme val="minor"/>
      </rPr>
      <t>:</t>
    </r>
  </si>
  <si>
    <t>For entire shop:</t>
  </si>
  <si>
    <t>Beginning inventory</t>
  </si>
  <si>
    <t xml:space="preserve">Future Purchase Orders </t>
  </si>
  <si>
    <t>LAST ONE</t>
  </si>
  <si>
    <t>I PROMISE</t>
  </si>
  <si>
    <t xml:space="preserve"> </t>
  </si>
  <si>
    <t>Enter any purchases under consideration in the row above Open To Buy in the appropriate month. If the Open To Buy amount is negative, you have exceeded your Open To Buy budget. Possible ways to stay within your Open To Buy include:</t>
  </si>
  <si>
    <t>What was my turn?</t>
  </si>
  <si>
    <t>Enter data in here from prior year (any year) to learn what your turn was</t>
  </si>
  <si>
    <t>Receipts</t>
  </si>
  <si>
    <t>Cost of Goods Sold (COGS)</t>
  </si>
  <si>
    <t>Your Turn was:</t>
  </si>
  <si>
    <t>enter data in cells these color</t>
  </si>
  <si>
    <t>Use this one if you have:</t>
  </si>
  <si>
    <t>COGS, Beginning of year inventory and Receipts</t>
  </si>
  <si>
    <t>COGS and Beginning of year inventory</t>
  </si>
  <si>
    <t>Use either of these tools to figure out your turn from prior years.  Which one you use is dependent on the information you have.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</si>
</sst>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
    <numFmt numFmtId="167" formatCode="_(\$* #,##0_);_(\$* \(#,##0\);_(\$* \-??_);_(@_)"/>
  </numFmts>
  <fonts count="31">
    <font>
      <sz val="11"/>
      <color theme="1"/>
      <name val="Calibri"/>
      <family val="2"/>
      <scheme val="minor"/>
    </font>
    <font>
      <sz val="11"/>
      <color theme="1"/>
      <name val="Calibri"/>
      <family val="2"/>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11"/>
      <color theme="0"/>
      <name val="Calibri"/>
      <family val="2"/>
      <scheme val="minor"/>
    </font>
    <font>
      <b/>
      <i/>
      <sz val="40"/>
      <color theme="0"/>
      <name val="Calibri"/>
      <family val="2"/>
      <scheme val="minor"/>
    </font>
    <font>
      <b/>
      <i/>
      <sz val="14"/>
      <color theme="1"/>
      <name val="Calibri"/>
      <family val="2"/>
      <scheme val="minor"/>
    </font>
    <font>
      <sz val="14"/>
      <color theme="1"/>
      <name val="Calibri"/>
      <family val="2"/>
      <scheme val="minor"/>
    </font>
    <font>
      <i/>
      <sz val="11"/>
      <color theme="1"/>
      <name val="Calibri"/>
      <family val="2"/>
      <scheme val="minor"/>
    </font>
    <font>
      <b/>
      <sz val="11"/>
      <name val="Calibri"/>
      <family val="2"/>
      <scheme val="minor"/>
    </font>
    <font>
      <sz val="8.8000000000000007"/>
      <color theme="1"/>
      <name val="Calibri"/>
      <family val="2"/>
    </font>
    <font>
      <b/>
      <sz val="11"/>
      <color theme="1"/>
      <name val="Calibri"/>
      <family val="2"/>
    </font>
    <font>
      <b/>
      <sz val="14"/>
      <color theme="1"/>
      <name val="Calibri"/>
      <family val="2"/>
      <scheme val="minor"/>
    </font>
    <font>
      <b/>
      <sz val="14"/>
      <color theme="0"/>
      <name val="Calibri"/>
      <family val="2"/>
      <scheme val="minor"/>
    </font>
    <font>
      <b/>
      <i/>
      <sz val="40"/>
      <name val="Calibri"/>
      <family val="2"/>
      <scheme val="minor"/>
    </font>
    <font>
      <b/>
      <sz val="14"/>
      <name val="Calibri"/>
      <family val="2"/>
      <scheme val="minor"/>
    </font>
    <font>
      <b/>
      <sz val="16"/>
      <name val="Calibri"/>
      <family val="2"/>
      <scheme val="minor"/>
    </font>
    <font>
      <sz val="14"/>
      <name val="Calibri"/>
      <family val="2"/>
      <scheme val="minor"/>
    </font>
    <font>
      <sz val="11"/>
      <name val="Calibri"/>
      <family val="2"/>
      <scheme val="minor"/>
    </font>
    <font>
      <b/>
      <sz val="11"/>
      <name val="Calibri"/>
      <family val="2"/>
    </font>
    <font>
      <b/>
      <i/>
      <sz val="11"/>
      <name val="Calibri"/>
      <family val="2"/>
      <scheme val="minor"/>
    </font>
    <font>
      <b/>
      <i/>
      <sz val="14"/>
      <name val="Calibri"/>
      <family val="2"/>
      <scheme val="minor"/>
    </font>
    <font>
      <i/>
      <sz val="11"/>
      <name val="Calibri"/>
      <family val="2"/>
      <scheme val="minor"/>
    </font>
    <font>
      <b/>
      <u/>
      <sz val="11"/>
      <color theme="1"/>
      <name val="Calibri"/>
      <family val="2"/>
      <scheme val="minor"/>
    </font>
    <font>
      <b/>
      <sz val="14"/>
      <name val="Calibri"/>
      <family val="2"/>
      <charset val="1"/>
    </font>
    <font>
      <b/>
      <i/>
      <sz val="16"/>
      <name val="Calibri"/>
      <family val="2"/>
      <scheme val="minor"/>
    </font>
    <font>
      <b/>
      <i/>
      <sz val="18"/>
      <name val="Calibri"/>
      <family val="2"/>
      <scheme val="minor"/>
    </font>
    <font>
      <sz val="18"/>
      <name val="Calibri"/>
      <family val="2"/>
      <scheme val="minor"/>
    </font>
    <font>
      <sz val="20"/>
      <name val="Calibri"/>
      <family val="2"/>
      <scheme val="minor"/>
    </font>
  </fonts>
  <fills count="8">
    <fill>
      <patternFill patternType="none"/>
    </fill>
    <fill>
      <patternFill patternType="gray125"/>
    </fill>
    <fill>
      <patternFill patternType="solid">
        <fgColor rgb="FFC5F0FF"/>
        <bgColor indexed="64"/>
      </patternFill>
    </fill>
    <fill>
      <patternFill patternType="solid">
        <fgColor theme="3" tint="0.39997558519241921"/>
        <bgColor indexed="64"/>
      </patternFill>
    </fill>
    <fill>
      <patternFill patternType="solid">
        <fgColor theme="0"/>
        <bgColor indexed="64"/>
      </patternFill>
    </fill>
    <fill>
      <patternFill patternType="solid">
        <fgColor rgb="FFF5B501"/>
        <bgColor indexed="64"/>
      </patternFill>
    </fill>
    <fill>
      <patternFill patternType="solid">
        <fgColor rgb="FFFE803A"/>
        <bgColor indexed="64"/>
      </patternFill>
    </fill>
    <fill>
      <patternFill patternType="solid">
        <fgColor rgb="FFFE803A"/>
        <bgColor indexed="52"/>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0" fillId="2" borderId="0" xfId="0" applyFill="1" applyBorder="1"/>
    <xf numFmtId="0" fontId="0" fillId="2" borderId="6" xfId="0" applyFill="1" applyBorder="1"/>
    <xf numFmtId="0" fontId="0" fillId="2" borderId="5" xfId="0" applyFill="1" applyBorder="1"/>
    <xf numFmtId="0" fontId="0" fillId="2" borderId="8" xfId="0" applyFill="1" applyBorder="1"/>
    <xf numFmtId="0" fontId="0" fillId="2" borderId="9" xfId="0" applyFill="1" applyBorder="1"/>
    <xf numFmtId="164" fontId="3" fillId="3" borderId="1" xfId="1" applyNumberFormat="1" applyFont="1" applyFill="1" applyBorder="1" applyProtection="1">
      <protection locked="0"/>
    </xf>
    <xf numFmtId="0" fontId="10" fillId="2" borderId="7" xfId="0" applyFont="1" applyFill="1" applyBorder="1" applyAlignment="1"/>
    <xf numFmtId="0" fontId="4" fillId="2" borderId="5" xfId="0" applyFont="1" applyFill="1" applyBorder="1"/>
    <xf numFmtId="0" fontId="0" fillId="2" borderId="5" xfId="0" applyFill="1" applyBorder="1" applyAlignment="1">
      <alignment vertical="top"/>
    </xf>
    <xf numFmtId="0" fontId="0" fillId="2" borderId="5" xfId="0" applyNumberFormat="1" applyFill="1" applyBorder="1" applyAlignment="1">
      <alignment horizontal="left" vertical="top" indent="2"/>
    </xf>
    <xf numFmtId="0" fontId="0" fillId="2" borderId="5" xfId="0" applyFill="1" applyBorder="1" applyAlignment="1">
      <alignment horizontal="left" vertical="top" indent="2"/>
    </xf>
    <xf numFmtId="0" fontId="0" fillId="2" borderId="5" xfId="0" applyFill="1" applyBorder="1" applyAlignment="1">
      <alignment horizontal="left" indent="2"/>
    </xf>
    <xf numFmtId="0" fontId="0" fillId="2" borderId="5" xfId="0" applyFill="1" applyBorder="1" applyAlignment="1">
      <alignment horizontal="left" indent="1"/>
    </xf>
    <xf numFmtId="0" fontId="0" fillId="2" borderId="5" xfId="0" applyFill="1" applyBorder="1" applyAlignment="1">
      <alignment horizontal="left" indent="3"/>
    </xf>
    <xf numFmtId="164" fontId="4" fillId="2" borderId="1" xfId="1" applyNumberFormat="1" applyFont="1" applyFill="1" applyBorder="1" applyProtection="1"/>
    <xf numFmtId="9" fontId="15" fillId="3" borderId="1" xfId="3" applyFont="1" applyFill="1" applyBorder="1" applyProtection="1">
      <protection locked="0"/>
    </xf>
    <xf numFmtId="165" fontId="15" fillId="3" borderId="13" xfId="2" applyNumberFormat="1" applyFont="1" applyFill="1" applyBorder="1" applyAlignment="1" applyProtection="1">
      <protection locked="0"/>
    </xf>
    <xf numFmtId="9" fontId="15" fillId="3" borderId="24" xfId="3" applyFont="1" applyFill="1" applyBorder="1" applyProtection="1">
      <protection locked="0"/>
    </xf>
    <xf numFmtId="165" fontId="15" fillId="3" borderId="24" xfId="2" applyNumberFormat="1" applyFont="1" applyFill="1" applyBorder="1" applyAlignment="1" applyProtection="1">
      <protection locked="0"/>
    </xf>
    <xf numFmtId="43" fontId="11" fillId="2" borderId="1" xfId="1" applyFont="1" applyFill="1" applyBorder="1" applyProtection="1"/>
    <xf numFmtId="9" fontId="17" fillId="6" borderId="24" xfId="3" applyFont="1" applyFill="1" applyBorder="1" applyProtection="1">
      <protection locked="0"/>
    </xf>
    <xf numFmtId="164" fontId="11" fillId="6" borderId="1" xfId="1" applyNumberFormat="1" applyFont="1" applyFill="1" applyBorder="1" applyProtection="1">
      <protection locked="0"/>
    </xf>
    <xf numFmtId="164" fontId="11" fillId="5" borderId="1" xfId="1" applyNumberFormat="1" applyFont="1" applyFill="1" applyBorder="1" applyProtection="1"/>
    <xf numFmtId="43" fontId="15" fillId="3" borderId="18" xfId="1" applyFont="1" applyFill="1" applyBorder="1" applyAlignment="1" applyProtection="1">
      <alignment horizontal="center"/>
      <protection locked="0"/>
    </xf>
    <xf numFmtId="10" fontId="15" fillId="3" borderId="18" xfId="3" applyNumberFormat="1" applyFont="1" applyFill="1" applyBorder="1" applyAlignment="1" applyProtection="1">
      <alignment horizontal="center"/>
      <protection locked="0"/>
    </xf>
    <xf numFmtId="43" fontId="11" fillId="5" borderId="1" xfId="1" applyNumberFormat="1" applyFont="1" applyFill="1" applyBorder="1" applyProtection="1"/>
    <xf numFmtId="0" fontId="0" fillId="2" borderId="5" xfId="0"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43" fontId="17" fillId="6" borderId="24" xfId="1" applyFont="1" applyFill="1" applyBorder="1" applyAlignment="1" applyProtection="1">
      <protection locked="0"/>
    </xf>
    <xf numFmtId="165" fontId="15" fillId="3" borderId="26" xfId="2" applyNumberFormat="1" applyFont="1" applyFill="1" applyBorder="1" applyAlignment="1" applyProtection="1">
      <protection locked="0"/>
    </xf>
    <xf numFmtId="43" fontId="15" fillId="3" borderId="27" xfId="1" applyFont="1" applyFill="1" applyBorder="1" applyAlignment="1" applyProtection="1">
      <alignment horizontal="center"/>
      <protection locked="0"/>
    </xf>
    <xf numFmtId="10" fontId="15" fillId="3" borderId="27" xfId="3" applyNumberFormat="1" applyFont="1" applyFill="1" applyBorder="1" applyAlignment="1" applyProtection="1">
      <alignment horizontal="center"/>
      <protection locked="0"/>
    </xf>
    <xf numFmtId="9" fontId="15" fillId="3" borderId="26" xfId="3" applyFont="1" applyFill="1" applyBorder="1" applyProtection="1">
      <protection locked="0"/>
    </xf>
    <xf numFmtId="165" fontId="15" fillId="3" borderId="30" xfId="2" applyNumberFormat="1" applyFont="1" applyFill="1" applyBorder="1" applyAlignment="1" applyProtection="1">
      <protection locked="0"/>
    </xf>
    <xf numFmtId="43" fontId="15" fillId="3" borderId="31" xfId="1" applyFont="1" applyFill="1" applyBorder="1" applyAlignment="1" applyProtection="1">
      <alignment horizontal="center"/>
      <protection locked="0"/>
    </xf>
    <xf numFmtId="10" fontId="15" fillId="3" borderId="31" xfId="3" applyNumberFormat="1" applyFont="1" applyFill="1" applyBorder="1" applyAlignment="1" applyProtection="1">
      <alignment horizontal="center"/>
      <protection locked="0"/>
    </xf>
    <xf numFmtId="9" fontId="15" fillId="3" borderId="30" xfId="3" applyFont="1" applyFill="1" applyBorder="1" applyProtection="1">
      <protection locked="0"/>
    </xf>
    <xf numFmtId="43" fontId="17" fillId="6" borderId="26" xfId="1" applyFont="1" applyFill="1" applyBorder="1" applyAlignment="1" applyProtection="1">
      <protection locked="0"/>
    </xf>
    <xf numFmtId="9" fontId="17" fillId="6" borderId="26" xfId="3" applyFont="1" applyFill="1" applyBorder="1" applyProtection="1">
      <protection locked="0"/>
    </xf>
    <xf numFmtId="165" fontId="17" fillId="6" borderId="30" xfId="2" applyNumberFormat="1" applyFont="1" applyFill="1" applyBorder="1" applyAlignment="1" applyProtection="1">
      <protection locked="0"/>
    </xf>
    <xf numFmtId="43" fontId="17" fillId="6" borderId="30" xfId="1" applyFont="1" applyFill="1" applyBorder="1" applyAlignment="1" applyProtection="1">
      <protection locked="0"/>
    </xf>
    <xf numFmtId="9" fontId="17" fillId="6" borderId="30" xfId="3" applyFont="1" applyFill="1" applyBorder="1" applyProtection="1">
      <protection locked="0"/>
    </xf>
    <xf numFmtId="0" fontId="0" fillId="0" borderId="0" xfId="0" applyProtection="1"/>
    <xf numFmtId="0" fontId="14" fillId="2" borderId="13" xfId="0" applyFont="1" applyFill="1" applyBorder="1" applyAlignment="1" applyProtection="1">
      <alignment wrapText="1"/>
    </xf>
    <xf numFmtId="0" fontId="14" fillId="2" borderId="15" xfId="0" applyFont="1" applyFill="1" applyBorder="1" applyProtection="1"/>
    <xf numFmtId="0" fontId="14" fillId="2" borderId="16" xfId="0" applyFont="1" applyFill="1" applyBorder="1" applyProtection="1"/>
    <xf numFmtId="0" fontId="9" fillId="0" borderId="0" xfId="0" applyFont="1" applyProtection="1"/>
    <xf numFmtId="0" fontId="13" fillId="0" borderId="0" xfId="0" applyFont="1" applyAlignment="1" applyProtection="1">
      <alignment horizontal="center"/>
    </xf>
    <xf numFmtId="0" fontId="14" fillId="2" borderId="17" xfId="0" applyFont="1" applyFill="1" applyBorder="1" applyProtection="1"/>
    <xf numFmtId="0" fontId="9" fillId="2" borderId="0" xfId="0" applyFont="1" applyFill="1" applyBorder="1" applyAlignment="1" applyProtection="1">
      <alignment horizontal="center"/>
    </xf>
    <xf numFmtId="0" fontId="9" fillId="2" borderId="18" xfId="0" applyFont="1" applyFill="1" applyBorder="1" applyAlignment="1" applyProtection="1">
      <alignment horizontal="center"/>
    </xf>
    <xf numFmtId="0" fontId="9" fillId="2" borderId="1" xfId="0" applyFont="1" applyFill="1" applyBorder="1" applyAlignment="1" applyProtection="1">
      <alignment horizontal="center"/>
    </xf>
    <xf numFmtId="0" fontId="9" fillId="2" borderId="16" xfId="0" applyFont="1" applyFill="1" applyBorder="1" applyProtection="1"/>
    <xf numFmtId="0" fontId="0" fillId="2" borderId="5" xfId="0" applyFill="1" applyBorder="1" applyProtection="1"/>
    <xf numFmtId="0" fontId="6" fillId="2" borderId="0" xfId="0" applyFont="1" applyFill="1" applyBorder="1" applyAlignment="1" applyProtection="1">
      <alignment horizontal="center"/>
    </xf>
    <xf numFmtId="0" fontId="0" fillId="2" borderId="6" xfId="0" applyFill="1" applyBorder="1" applyProtection="1"/>
    <xf numFmtId="0" fontId="9" fillId="2" borderId="2" xfId="0" applyFont="1" applyFill="1" applyBorder="1" applyProtection="1"/>
    <xf numFmtId="165" fontId="9" fillId="2" borderId="26" xfId="2" applyNumberFormat="1" applyFont="1" applyFill="1" applyBorder="1" applyProtection="1"/>
    <xf numFmtId="165" fontId="9" fillId="2" borderId="28" xfId="2" applyNumberFormat="1" applyFont="1" applyFill="1" applyBorder="1" applyProtection="1"/>
    <xf numFmtId="9" fontId="9" fillId="2" borderId="13" xfId="3" applyFont="1" applyFill="1" applyBorder="1" applyProtection="1"/>
    <xf numFmtId="0" fontId="5" fillId="2" borderId="0" xfId="0" applyFont="1" applyFill="1" applyBorder="1" applyProtection="1"/>
    <xf numFmtId="0" fontId="0" fillId="2" borderId="0" xfId="0" applyFill="1" applyBorder="1" applyProtection="1"/>
    <xf numFmtId="0" fontId="9" fillId="2" borderId="5" xfId="0" applyFont="1" applyFill="1" applyBorder="1" applyProtection="1"/>
    <xf numFmtId="165" fontId="9" fillId="2" borderId="24" xfId="2" applyNumberFormat="1" applyFont="1" applyFill="1" applyBorder="1" applyProtection="1"/>
    <xf numFmtId="165" fontId="9" fillId="2" borderId="29" xfId="2" applyNumberFormat="1" applyFont="1" applyFill="1" applyBorder="1" applyProtection="1"/>
    <xf numFmtId="17" fontId="5" fillId="2" borderId="0" xfId="0" applyNumberFormat="1" applyFont="1" applyFill="1" applyBorder="1" applyProtection="1"/>
    <xf numFmtId="0" fontId="8" fillId="2" borderId="0" xfId="0" applyFont="1" applyFill="1" applyBorder="1" applyProtection="1"/>
    <xf numFmtId="164" fontId="2" fillId="2" borderId="2" xfId="1" applyNumberFormat="1" applyFont="1" applyFill="1" applyBorder="1" applyProtection="1"/>
    <xf numFmtId="43" fontId="0" fillId="2" borderId="0" xfId="1" applyFont="1" applyFill="1" applyBorder="1" applyProtection="1"/>
    <xf numFmtId="43" fontId="4" fillId="2" borderId="1" xfId="1" applyFont="1" applyFill="1" applyBorder="1" applyProtection="1"/>
    <xf numFmtId="0" fontId="9" fillId="2" borderId="7" xfId="0" applyFont="1" applyFill="1" applyBorder="1" applyProtection="1"/>
    <xf numFmtId="0" fontId="9" fillId="2" borderId="10" xfId="0" applyFont="1" applyFill="1" applyBorder="1" applyProtection="1"/>
    <xf numFmtId="0" fontId="9" fillId="2" borderId="11" xfId="0" applyFont="1" applyFill="1" applyBorder="1" applyProtection="1"/>
    <xf numFmtId="2" fontId="9" fillId="2" borderId="34" xfId="0" applyNumberFormat="1" applyFont="1" applyFill="1" applyBorder="1" applyProtection="1"/>
    <xf numFmtId="10" fontId="9" fillId="2" borderId="34" xfId="3" applyNumberFormat="1" applyFont="1" applyFill="1" applyBorder="1" applyProtection="1"/>
    <xf numFmtId="165" fontId="9" fillId="2" borderId="34" xfId="2" applyNumberFormat="1" applyFont="1" applyFill="1" applyBorder="1" applyProtection="1"/>
    <xf numFmtId="9" fontId="9" fillId="2" borderId="34" xfId="3" applyFont="1" applyFill="1" applyBorder="1" applyProtection="1"/>
    <xf numFmtId="165" fontId="9" fillId="2" borderId="35" xfId="2" applyNumberFormat="1" applyFont="1" applyFill="1" applyBorder="1" applyProtection="1"/>
    <xf numFmtId="9" fontId="15" fillId="3" borderId="0" xfId="3" applyFont="1" applyFill="1" applyBorder="1" applyProtection="1"/>
    <xf numFmtId="43" fontId="9" fillId="2" borderId="0" xfId="1" applyFont="1" applyFill="1" applyBorder="1" applyProtection="1"/>
    <xf numFmtId="0" fontId="25" fillId="0" borderId="0" xfId="0" applyFont="1" applyProtection="1"/>
    <xf numFmtId="0" fontId="4" fillId="0" borderId="0" xfId="0" applyFont="1" applyProtection="1"/>
    <xf numFmtId="38" fontId="4" fillId="4" borderId="1" xfId="0" applyNumberFormat="1" applyFont="1" applyFill="1" applyBorder="1" applyProtection="1"/>
    <xf numFmtId="164" fontId="9" fillId="2" borderId="5" xfId="0" applyNumberFormat="1" applyFont="1" applyFill="1" applyBorder="1" applyProtection="1"/>
    <xf numFmtId="0" fontId="10" fillId="2" borderId="5" xfId="0" applyFont="1" applyFill="1" applyBorder="1" applyAlignment="1" applyProtection="1"/>
    <xf numFmtId="0" fontId="10" fillId="2" borderId="7" xfId="0" applyFont="1" applyFill="1" applyBorder="1" applyAlignment="1" applyProtection="1"/>
    <xf numFmtId="0" fontId="0" fillId="2" borderId="8" xfId="0" applyFill="1" applyBorder="1" applyProtection="1"/>
    <xf numFmtId="0" fontId="0" fillId="2" borderId="9" xfId="0" applyFill="1" applyBorder="1" applyProtection="1"/>
    <xf numFmtId="0" fontId="18" fillId="5" borderId="13" xfId="0" applyFont="1" applyFill="1" applyBorder="1" applyAlignment="1" applyProtection="1">
      <alignment wrapText="1"/>
    </xf>
    <xf numFmtId="165" fontId="17" fillId="5" borderId="13" xfId="2" applyNumberFormat="1" applyFont="1" applyFill="1" applyBorder="1" applyAlignment="1" applyProtection="1"/>
    <xf numFmtId="165" fontId="17" fillId="5" borderId="15" xfId="2" applyNumberFormat="1" applyFont="1" applyFill="1" applyBorder="1" applyAlignment="1" applyProtection="1"/>
    <xf numFmtId="0" fontId="17" fillId="5" borderId="15" xfId="0" applyFont="1" applyFill="1" applyBorder="1" applyProtection="1"/>
    <xf numFmtId="0" fontId="17" fillId="5" borderId="16" xfId="0" applyFont="1" applyFill="1" applyBorder="1" applyProtection="1"/>
    <xf numFmtId="0" fontId="21" fillId="0" borderId="0" xfId="0" applyFont="1" applyAlignment="1" applyProtection="1">
      <alignment horizontal="center"/>
    </xf>
    <xf numFmtId="0" fontId="20" fillId="0" borderId="0" xfId="0" applyFont="1" applyProtection="1"/>
    <xf numFmtId="0" fontId="17" fillId="5" borderId="24" xfId="0" applyFont="1" applyFill="1" applyBorder="1" applyProtection="1"/>
    <xf numFmtId="0" fontId="19" fillId="5" borderId="0" xfId="0" applyFont="1" applyFill="1" applyBorder="1" applyAlignment="1" applyProtection="1">
      <alignment horizontal="center"/>
    </xf>
    <xf numFmtId="0" fontId="19" fillId="5" borderId="18" xfId="0" applyFont="1" applyFill="1" applyBorder="1" applyAlignment="1" applyProtection="1">
      <alignment horizontal="center"/>
    </xf>
    <xf numFmtId="0" fontId="20" fillId="5" borderId="5" xfId="0" applyFont="1" applyFill="1" applyBorder="1" applyProtection="1"/>
    <xf numFmtId="0" fontId="22" fillId="5" borderId="0" xfId="0" applyFont="1" applyFill="1" applyBorder="1" applyAlignment="1" applyProtection="1">
      <alignment horizontal="center"/>
    </xf>
    <xf numFmtId="0" fontId="20" fillId="5" borderId="6" xfId="0" applyFont="1" applyFill="1" applyBorder="1" applyProtection="1"/>
    <xf numFmtId="0" fontId="19" fillId="5" borderId="2" xfId="0" applyFont="1" applyFill="1" applyBorder="1" applyProtection="1"/>
    <xf numFmtId="10" fontId="19" fillId="5" borderId="26" xfId="3" applyNumberFormat="1" applyFont="1" applyFill="1" applyBorder="1" applyProtection="1"/>
    <xf numFmtId="165" fontId="19" fillId="5" borderId="26" xfId="2" applyNumberFormat="1" applyFont="1" applyFill="1" applyBorder="1" applyProtection="1"/>
    <xf numFmtId="165" fontId="19" fillId="5" borderId="28" xfId="2" applyNumberFormat="1" applyFont="1" applyFill="1" applyBorder="1" applyProtection="1"/>
    <xf numFmtId="0" fontId="22" fillId="5" borderId="0" xfId="0" applyFont="1" applyFill="1" applyBorder="1" applyProtection="1"/>
    <xf numFmtId="0" fontId="20" fillId="5" borderId="0" xfId="0" applyFont="1" applyFill="1" applyBorder="1" applyProtection="1"/>
    <xf numFmtId="0" fontId="19" fillId="5" borderId="5" xfId="0" applyFont="1" applyFill="1" applyBorder="1" applyProtection="1"/>
    <xf numFmtId="10" fontId="19" fillId="5" borderId="24" xfId="3" applyNumberFormat="1" applyFont="1" applyFill="1" applyBorder="1" applyProtection="1"/>
    <xf numFmtId="165" fontId="19" fillId="5" borderId="24" xfId="2" applyNumberFormat="1" applyFont="1" applyFill="1" applyBorder="1" applyProtection="1"/>
    <xf numFmtId="165" fontId="19" fillId="5" borderId="29" xfId="2" applyNumberFormat="1" applyFont="1" applyFill="1" applyBorder="1" applyProtection="1"/>
    <xf numFmtId="17" fontId="22" fillId="5" borderId="0" xfId="0" applyNumberFormat="1" applyFont="1" applyFill="1" applyBorder="1" applyProtection="1"/>
    <xf numFmtId="0" fontId="23" fillId="5" borderId="0" xfId="0" applyFont="1" applyFill="1" applyBorder="1" applyProtection="1"/>
    <xf numFmtId="164" fontId="20" fillId="5" borderId="2" xfId="1" applyNumberFormat="1" applyFont="1" applyFill="1" applyBorder="1" applyProtection="1"/>
    <xf numFmtId="43" fontId="20" fillId="5" borderId="0" xfId="1" applyFont="1" applyFill="1" applyBorder="1" applyProtection="1"/>
    <xf numFmtId="43" fontId="11" fillId="5" borderId="1" xfId="1" applyFont="1" applyFill="1" applyBorder="1" applyProtection="1"/>
    <xf numFmtId="0" fontId="19" fillId="5" borderId="7" xfId="0" applyFont="1" applyFill="1" applyBorder="1" applyProtection="1"/>
    <xf numFmtId="10" fontId="19" fillId="5" borderId="30" xfId="3" applyNumberFormat="1" applyFont="1" applyFill="1" applyBorder="1" applyProtection="1"/>
    <xf numFmtId="165" fontId="19" fillId="5" borderId="30" xfId="2" applyNumberFormat="1" applyFont="1" applyFill="1" applyBorder="1" applyProtection="1"/>
    <xf numFmtId="165" fontId="19" fillId="5" borderId="32" xfId="2" applyNumberFormat="1" applyFont="1" applyFill="1" applyBorder="1" applyProtection="1"/>
    <xf numFmtId="0" fontId="19" fillId="5" borderId="19" xfId="0" applyFont="1" applyFill="1" applyBorder="1" applyProtection="1"/>
    <xf numFmtId="0" fontId="19" fillId="5" borderId="20" xfId="0" applyFont="1" applyFill="1" applyBorder="1" applyProtection="1"/>
    <xf numFmtId="2" fontId="19" fillId="5" borderId="33" xfId="0" applyNumberFormat="1" applyFont="1" applyFill="1" applyBorder="1" applyProtection="1"/>
    <xf numFmtId="10" fontId="19" fillId="5" borderId="25" xfId="3" applyNumberFormat="1" applyFont="1" applyFill="1" applyBorder="1" applyProtection="1"/>
    <xf numFmtId="165" fontId="19" fillId="5" borderId="25" xfId="2" applyNumberFormat="1" applyFont="1" applyFill="1" applyBorder="1" applyProtection="1"/>
    <xf numFmtId="9" fontId="19" fillId="5" borderId="25" xfId="3" applyFont="1" applyFill="1" applyBorder="1" applyProtection="1"/>
    <xf numFmtId="9" fontId="17" fillId="6" borderId="0" xfId="3" applyFont="1" applyFill="1" applyBorder="1" applyProtection="1"/>
    <xf numFmtId="43" fontId="19" fillId="5" borderId="0" xfId="1" applyFont="1" applyFill="1" applyBorder="1" applyProtection="1"/>
    <xf numFmtId="38" fontId="11" fillId="4" borderId="1" xfId="0" applyNumberFormat="1" applyFont="1" applyFill="1" applyBorder="1" applyProtection="1"/>
    <xf numFmtId="164" fontId="19" fillId="5" borderId="5" xfId="0" applyNumberFormat="1" applyFont="1" applyFill="1" applyBorder="1" applyProtection="1"/>
    <xf numFmtId="0" fontId="24" fillId="5" borderId="5" xfId="0" applyFont="1" applyFill="1" applyBorder="1" applyAlignment="1" applyProtection="1"/>
    <xf numFmtId="0" fontId="24" fillId="5" borderId="7" xfId="0" applyFont="1" applyFill="1" applyBorder="1" applyAlignment="1" applyProtection="1"/>
    <xf numFmtId="0" fontId="20" fillId="5" borderId="8" xfId="0" applyFont="1" applyFill="1" applyBorder="1" applyProtection="1"/>
    <xf numFmtId="0" fontId="20" fillId="5" borderId="9" xfId="0" applyFont="1" applyFill="1" applyBorder="1" applyProtection="1"/>
    <xf numFmtId="164" fontId="20" fillId="5" borderId="0" xfId="0" applyNumberFormat="1" applyFont="1" applyFill="1" applyBorder="1" applyProtection="1"/>
    <xf numFmtId="2" fontId="4" fillId="2" borderId="1" xfId="0" applyNumberFormat="1" applyFont="1" applyFill="1" applyBorder="1" applyProtection="1"/>
    <xf numFmtId="164" fontId="0" fillId="2" borderId="0" xfId="0" applyNumberFormat="1" applyFill="1" applyBorder="1" applyProtection="1"/>
    <xf numFmtId="43" fontId="11" fillId="6" borderId="1" xfId="1" applyNumberFormat="1" applyFont="1" applyFill="1" applyBorder="1" applyProtection="1">
      <protection locked="0"/>
    </xf>
    <xf numFmtId="0" fontId="17" fillId="5" borderId="36" xfId="0" applyFont="1" applyFill="1" applyBorder="1" applyProtection="1"/>
    <xf numFmtId="166" fontId="15" fillId="3" borderId="23" xfId="2" applyNumberFormat="1" applyFont="1" applyFill="1" applyBorder="1" applyAlignment="1" applyProtection="1">
      <protection locked="0"/>
    </xf>
    <xf numFmtId="166" fontId="11" fillId="5" borderId="1" xfId="0" applyNumberFormat="1" applyFont="1" applyFill="1" applyBorder="1" applyProtection="1"/>
    <xf numFmtId="166" fontId="11" fillId="6" borderId="1" xfId="0" applyNumberFormat="1" applyFont="1" applyFill="1" applyBorder="1" applyProtection="1"/>
    <xf numFmtId="166" fontId="11" fillId="2" borderId="1" xfId="0" applyNumberFormat="1" applyFont="1" applyFill="1" applyBorder="1" applyProtection="1"/>
    <xf numFmtId="166" fontId="17" fillId="6" borderId="35" xfId="0" applyNumberFormat="1" applyFont="1" applyFill="1" applyBorder="1" applyProtection="1">
      <protection locked="0"/>
    </xf>
    <xf numFmtId="167" fontId="26" fillId="7" borderId="37" xfId="2" applyNumberFormat="1" applyFont="1" applyFill="1" applyBorder="1" applyAlignment="1" applyProtection="1">
      <protection locked="0"/>
    </xf>
    <xf numFmtId="167" fontId="26" fillId="7" borderId="38" xfId="2" applyNumberFormat="1" applyFont="1" applyFill="1" applyBorder="1" applyAlignment="1" applyProtection="1">
      <protection locked="0"/>
    </xf>
    <xf numFmtId="0" fontId="27" fillId="5" borderId="0" xfId="0" applyFont="1" applyFill="1" applyBorder="1" applyAlignment="1" applyProtection="1">
      <alignment horizontal="center"/>
    </xf>
    <xf numFmtId="17" fontId="28" fillId="5" borderId="0" xfId="0" applyNumberFormat="1" applyFont="1" applyFill="1" applyBorder="1" applyProtection="1"/>
    <xf numFmtId="0" fontId="29" fillId="5" borderId="0" xfId="0" applyFont="1" applyFill="1" applyBorder="1" applyProtection="1"/>
    <xf numFmtId="43" fontId="30" fillId="5" borderId="1" xfId="0" applyNumberFormat="1" applyFont="1" applyFill="1" applyBorder="1" applyProtection="1"/>
    <xf numFmtId="17" fontId="22" fillId="5" borderId="0" xfId="0" applyNumberFormat="1" applyFont="1" applyFill="1" applyBorder="1" applyAlignment="1" applyProtection="1">
      <alignment horizontal="center"/>
    </xf>
    <xf numFmtId="164" fontId="11" fillId="5" borderId="1" xfId="1" applyNumberFormat="1" applyFont="1" applyFill="1" applyBorder="1" applyProtection="1">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0" fillId="2" borderId="5" xfId="0"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4"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22" xfId="0" applyFont="1" applyFill="1" applyBorder="1" applyAlignment="1" applyProtection="1">
      <alignment horizontal="center"/>
    </xf>
    <xf numFmtId="0" fontId="16" fillId="2" borderId="0" xfId="0" applyFont="1" applyFill="1" applyBorder="1" applyAlignment="1" applyProtection="1">
      <alignment horizontal="center"/>
    </xf>
    <xf numFmtId="0" fontId="16" fillId="5" borderId="0" xfId="0" applyFont="1" applyFill="1" applyBorder="1" applyAlignment="1" applyProtection="1">
      <alignment horizontal="center" vertical="top"/>
    </xf>
    <xf numFmtId="0" fontId="16" fillId="5" borderId="2" xfId="0" applyFont="1" applyFill="1" applyBorder="1" applyAlignment="1" applyProtection="1">
      <alignment horizontal="center" vertical="center"/>
    </xf>
    <xf numFmtId="0" fontId="16" fillId="5" borderId="3"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22" fillId="5" borderId="0" xfId="0" applyFont="1" applyFill="1" applyBorder="1" applyAlignment="1" applyProtection="1">
      <alignment horizontal="left"/>
    </xf>
    <xf numFmtId="0" fontId="17" fillId="0" borderId="0" xfId="0" applyFont="1" applyBorder="1" applyAlignment="1" applyProtection="1">
      <alignment horizontal="center"/>
    </xf>
    <xf numFmtId="0" fontId="17" fillId="0" borderId="0" xfId="0" applyFont="1" applyBorder="1" applyAlignment="1" applyProtection="1">
      <alignment horizontal="center"/>
    </xf>
  </cellXfs>
  <cellStyles count="4">
    <cellStyle name="Comma" xfId="1" builtinId="3"/>
    <cellStyle name="Currency" xfId="2" builtinId="4"/>
    <cellStyle name="Normal" xfId="0" builtinId="0"/>
    <cellStyle name="Percent" xfId="3" builtinId="5"/>
  </cellStyles>
  <dxfs count="3">
    <dxf>
      <font>
        <color rgb="FFFF0000"/>
      </font>
    </dxf>
    <dxf>
      <font>
        <color rgb="FFFF0000"/>
      </font>
    </dxf>
    <dxf>
      <font>
        <color rgb="FFFF0000"/>
      </font>
    </dxf>
  </dxfs>
  <tableStyles count="0" defaultTableStyle="TableStyleMedium9" defaultPivotStyle="PivotStyleLight16"/>
  <colors>
    <mruColors>
      <color rgb="FFF5B501"/>
      <color rgb="FFFE803A"/>
      <color rgb="FFEDD85D"/>
      <color rgb="FFE46416"/>
      <color rgb="FFFADCCA"/>
      <color rgb="FFC5F0FF"/>
      <color rgb="FF65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Down'!$AO$7</c:f>
              <c:strCache>
                <c:ptCount val="1"/>
                <c:pt idx="0">
                  <c:v>COGS Forecast Bikes</c:v>
                </c:pt>
              </c:strCache>
            </c:strRef>
          </c:tx>
          <c:marker>
            <c:symbol val="none"/>
          </c:marker>
          <c:cat>
            <c:numRef>
              <c:f>'OTB Tops Down'!$AP$6:$BA$6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Down'!$AP$7:$BA$7</c:f>
              <c:numCache>
                <c:formatCode>_(* #,##0_);_(* \(#,##0\);_(* "-"??_);_(@_)</c:formatCode>
                <c:ptCount val="12"/>
                <c:pt idx="0">
                  <c:v>17819.999999999996</c:v>
                </c:pt>
                <c:pt idx="1">
                  <c:v>32471.999999999996</c:v>
                </c:pt>
                <c:pt idx="2">
                  <c:v>39476.399397244168</c:v>
                </c:pt>
                <c:pt idx="3">
                  <c:v>40527.950236635566</c:v>
                </c:pt>
                <c:pt idx="4">
                  <c:v>51479.999999999993</c:v>
                </c:pt>
                <c:pt idx="5">
                  <c:v>51479.999999999993</c:v>
                </c:pt>
                <c:pt idx="6">
                  <c:v>43430.489651437623</c:v>
                </c:pt>
                <c:pt idx="7">
                  <c:v>35279.941293908138</c:v>
                </c:pt>
                <c:pt idx="8">
                  <c:v>29270.443366682481</c:v>
                </c:pt>
                <c:pt idx="9">
                  <c:v>15839.999999999998</c:v>
                </c:pt>
                <c:pt idx="10">
                  <c:v>19800</c:v>
                </c:pt>
                <c:pt idx="11">
                  <c:v>17819.999999999996</c:v>
                </c:pt>
              </c:numCache>
            </c:numRef>
          </c:val>
        </c:ser>
        <c:dLbls/>
        <c:marker val="1"/>
        <c:axId val="98559104"/>
        <c:axId val="98562048"/>
      </c:lineChart>
      <c:dateAx>
        <c:axId val="98559104"/>
        <c:scaling>
          <c:orientation val="minMax"/>
        </c:scaling>
        <c:axPos val="b"/>
        <c:numFmt formatCode="mmm\-yy" sourceLinked="1"/>
        <c:tickLblPos val="nextTo"/>
        <c:crossAx val="98562048"/>
        <c:crosses val="autoZero"/>
        <c:auto val="1"/>
        <c:lblOffset val="100"/>
        <c:baseTimeUnit val="days"/>
        <c:majorUnit val="1"/>
        <c:majorTimeUnit val="months"/>
      </c:dateAx>
      <c:valAx>
        <c:axId val="98562048"/>
        <c:scaling>
          <c:orientation val="minMax"/>
        </c:scaling>
        <c:axPos val="l"/>
        <c:majorGridlines/>
        <c:numFmt formatCode="_(* #,##0_);_(* \(#,##0\);_(* &quot;-&quot;??_);_(@_)" sourceLinked="1"/>
        <c:tickLblPos val="nextTo"/>
        <c:crossAx val="98559104"/>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Down'!$GC$7</c:f>
              <c:strCache>
                <c:ptCount val="1"/>
                <c:pt idx="0">
                  <c:v>COGS Forecast </c:v>
                </c:pt>
              </c:strCache>
            </c:strRef>
          </c:tx>
          <c:marker>
            <c:symbol val="none"/>
          </c:marker>
          <c:cat>
            <c:numRef>
              <c:f>'OTB Tops Down'!$GD$6:$GO$6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Down'!$GD$7:$GO$7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882624"/>
        <c:axId val="49884160"/>
      </c:lineChart>
      <c:dateAx>
        <c:axId val="49882624"/>
        <c:scaling>
          <c:orientation val="minMax"/>
        </c:scaling>
        <c:axPos val="b"/>
        <c:numFmt formatCode="mmm\-yy" sourceLinked="1"/>
        <c:tickLblPos val="nextTo"/>
        <c:crossAx val="49884160"/>
        <c:crosses val="autoZero"/>
        <c:auto val="1"/>
        <c:lblOffset val="100"/>
        <c:baseTimeUnit val="days"/>
        <c:majorUnit val="1"/>
        <c:majorTimeUnit val="months"/>
      </c:dateAx>
      <c:valAx>
        <c:axId val="49884160"/>
        <c:scaling>
          <c:orientation val="minMax"/>
        </c:scaling>
        <c:axPos val="l"/>
        <c:majorGridlines/>
        <c:numFmt formatCode="_(* #,##0_);_(* \(#,##0\);_(* &quot;-&quot;??_);_(@_)" sourceLinked="1"/>
        <c:tickLblPos val="nextTo"/>
        <c:crossAx val="49882624"/>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COGS Forecast by Category</a:t>
            </a:r>
          </a:p>
        </c:rich>
      </c:tx>
      <c:layout/>
    </c:title>
    <c:plotArea>
      <c:layout/>
      <c:lineChart>
        <c:grouping val="standard"/>
        <c:ser>
          <c:idx val="1"/>
          <c:order val="0"/>
          <c:tx>
            <c:strRef>
              <c:f>'OTB Tops Down'!$C$3</c:f>
              <c:strCache>
                <c:ptCount val="1"/>
                <c:pt idx="0">
                  <c:v>Bikes</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Down'!$AP$7:$BA$7</c:f>
              <c:numCache>
                <c:formatCode>_(* #,##0_);_(* \(#,##0\);_(* "-"??_);_(@_)</c:formatCode>
                <c:ptCount val="12"/>
                <c:pt idx="0">
                  <c:v>17819.999999999996</c:v>
                </c:pt>
                <c:pt idx="1">
                  <c:v>32471.999999999996</c:v>
                </c:pt>
                <c:pt idx="2">
                  <c:v>39476.399397244168</c:v>
                </c:pt>
                <c:pt idx="3">
                  <c:v>40527.950236635566</c:v>
                </c:pt>
                <c:pt idx="4">
                  <c:v>51479.999999999993</c:v>
                </c:pt>
                <c:pt idx="5">
                  <c:v>51479.999999999993</c:v>
                </c:pt>
                <c:pt idx="6">
                  <c:v>43430.489651437623</c:v>
                </c:pt>
                <c:pt idx="7">
                  <c:v>35279.941293908138</c:v>
                </c:pt>
                <c:pt idx="8">
                  <c:v>29270.443366682481</c:v>
                </c:pt>
                <c:pt idx="9">
                  <c:v>15839.999999999998</c:v>
                </c:pt>
                <c:pt idx="10">
                  <c:v>19800</c:v>
                </c:pt>
                <c:pt idx="11">
                  <c:v>17819.999999999996</c:v>
                </c:pt>
              </c:numCache>
            </c:numRef>
          </c:val>
        </c:ser>
        <c:ser>
          <c:idx val="2"/>
          <c:order val="1"/>
          <c:tx>
            <c:strRef>
              <c:f>'OTB Tops Down'!$C$4</c:f>
              <c:strCache>
                <c:ptCount val="1"/>
                <c:pt idx="0">
                  <c:v>Accessories</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Down'!$BF$7:$BQ$7</c:f>
              <c:numCache>
                <c:formatCode>_(* #,##0_);_(* \(#,##0\);_(* "-"??_);_(@_)</c:formatCode>
                <c:ptCount val="12"/>
                <c:pt idx="0">
                  <c:v>3463.2257533005168</c:v>
                </c:pt>
                <c:pt idx="1">
                  <c:v>7563.8992441249775</c:v>
                </c:pt>
                <c:pt idx="2">
                  <c:v>8000</c:v>
                </c:pt>
                <c:pt idx="3">
                  <c:v>12000</c:v>
                </c:pt>
                <c:pt idx="4">
                  <c:v>16000</c:v>
                </c:pt>
                <c:pt idx="5">
                  <c:v>13000</c:v>
                </c:pt>
                <c:pt idx="6">
                  <c:v>14930.076411344304</c:v>
                </c:pt>
                <c:pt idx="7">
                  <c:v>9000</c:v>
                </c:pt>
                <c:pt idx="8">
                  <c:v>6000</c:v>
                </c:pt>
                <c:pt idx="9">
                  <c:v>4000</c:v>
                </c:pt>
                <c:pt idx="10">
                  <c:v>2000</c:v>
                </c:pt>
                <c:pt idx="11">
                  <c:v>3603.2788911086855</c:v>
                </c:pt>
              </c:numCache>
            </c:numRef>
          </c:val>
        </c:ser>
        <c:ser>
          <c:idx val="3"/>
          <c:order val="2"/>
          <c:tx>
            <c:strRef>
              <c:f>'OTB Tops Down'!$C$5</c:f>
              <c:strCache>
                <c:ptCount val="1"/>
                <c:pt idx="0">
                  <c:v>Trainers</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Down'!$BV$7:$CG$7</c:f>
              <c:numCache>
                <c:formatCode>_(* #,##0_);_(* \(#,##0\);_(* "-"??_);_(@_)</c:formatCode>
                <c:ptCount val="12"/>
                <c:pt idx="0">
                  <c:v>1001</c:v>
                </c:pt>
                <c:pt idx="1">
                  <c:v>728</c:v>
                </c:pt>
                <c:pt idx="2">
                  <c:v>455.00000000000006</c:v>
                </c:pt>
                <c:pt idx="3">
                  <c:v>338</c:v>
                </c:pt>
                <c:pt idx="4">
                  <c:v>403</c:v>
                </c:pt>
                <c:pt idx="5">
                  <c:v>403</c:v>
                </c:pt>
                <c:pt idx="6">
                  <c:v>611</c:v>
                </c:pt>
                <c:pt idx="7">
                  <c:v>1326</c:v>
                </c:pt>
                <c:pt idx="8">
                  <c:v>1768.0000000000002</c:v>
                </c:pt>
                <c:pt idx="9">
                  <c:v>1820.0000000000002</c:v>
                </c:pt>
                <c:pt idx="10">
                  <c:v>2418</c:v>
                </c:pt>
                <c:pt idx="11">
                  <c:v>1742</c:v>
                </c:pt>
              </c:numCache>
            </c:numRef>
          </c:val>
        </c:ser>
        <c:ser>
          <c:idx val="4"/>
          <c:order val="3"/>
          <c:tx>
            <c:strRef>
              <c:f>'OTB Tops Down'!$C$6</c:f>
              <c:strCache>
                <c:ptCount val="1"/>
                <c:pt idx="0">
                  <c:v>Apparel</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Down'!$CL$7:$CW$7</c:f>
              <c:numCache>
                <c:formatCode>_(* #,##0_);_(* \(#,##0\);_(* "-"??_);_(@_)</c:formatCode>
                <c:ptCount val="12"/>
                <c:pt idx="0">
                  <c:v>4213.5728925225012</c:v>
                </c:pt>
                <c:pt idx="1">
                  <c:v>4807.1953702504734</c:v>
                </c:pt>
                <c:pt idx="2">
                  <c:v>8681.2157934083862</c:v>
                </c:pt>
                <c:pt idx="3">
                  <c:v>9750</c:v>
                </c:pt>
                <c:pt idx="4">
                  <c:v>9000</c:v>
                </c:pt>
                <c:pt idx="5">
                  <c:v>9750</c:v>
                </c:pt>
                <c:pt idx="6">
                  <c:v>8250</c:v>
                </c:pt>
                <c:pt idx="7">
                  <c:v>5710.2672726343426</c:v>
                </c:pt>
                <c:pt idx="8">
                  <c:v>5150.9408053542238</c:v>
                </c:pt>
                <c:pt idx="9">
                  <c:v>3635.2701936495728</c:v>
                </c:pt>
                <c:pt idx="10">
                  <c:v>2250</c:v>
                </c:pt>
                <c:pt idx="11">
                  <c:v>3993.4626020372561</c:v>
                </c:pt>
              </c:numCache>
            </c:numRef>
          </c:val>
        </c:ser>
        <c:ser>
          <c:idx val="5"/>
          <c:order val="4"/>
          <c:tx>
            <c:strRef>
              <c:f>'OTB Tops Down'!$C$7</c:f>
              <c:strCache>
                <c:ptCount val="1"/>
                <c:pt idx="0">
                  <c:v>Nutritional</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Down'!$DB$7:$DM$7</c:f>
              <c:numCache>
                <c:formatCode>_(* #,##0_);_(* \(#,##0\);_(* "-"??_);_(@_)</c:formatCode>
                <c:ptCount val="12"/>
                <c:pt idx="0">
                  <c:v>999.80891894379897</c:v>
                </c:pt>
                <c:pt idx="1">
                  <c:v>1179.9892412558015</c:v>
                </c:pt>
                <c:pt idx="2">
                  <c:v>1782.568444927989</c:v>
                </c:pt>
                <c:pt idx="3">
                  <c:v>2119.5421468136642</c:v>
                </c:pt>
                <c:pt idx="4">
                  <c:v>1865.2496391669754</c:v>
                </c:pt>
                <c:pt idx="5">
                  <c:v>2245.8888470391171</c:v>
                </c:pt>
                <c:pt idx="6">
                  <c:v>1816.8915806852972</c:v>
                </c:pt>
                <c:pt idx="7">
                  <c:v>1534.2349091534029</c:v>
                </c:pt>
                <c:pt idx="8">
                  <c:v>1021.7637876661353</c:v>
                </c:pt>
                <c:pt idx="9">
                  <c:v>615.7127905446813</c:v>
                </c:pt>
                <c:pt idx="10">
                  <c:v>547.03986724346851</c:v>
                </c:pt>
                <c:pt idx="11">
                  <c:v>771.30982655966943</c:v>
                </c:pt>
              </c:numCache>
            </c:numRef>
          </c:val>
        </c:ser>
        <c:ser>
          <c:idx val="6"/>
          <c:order val="5"/>
          <c:tx>
            <c:strRef>
              <c:f>'OTB Tops Down'!$C$8</c:f>
              <c:strCache>
                <c:ptCount val="1"/>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Down'!$DR$7:$EC$7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'OTB Tops Down'!$C$9</c:f>
              <c:strCache>
                <c:ptCount val="1"/>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Down'!$EH$7:$ES$7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7"/>
          <c:tx>
            <c:strRef>
              <c:f>'OTB Tops Down'!$C$10</c:f>
              <c:strCache>
                <c:ptCount val="1"/>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Down'!$EX$7:$FI$7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8"/>
          <c:tx>
            <c:strRef>
              <c:f>'OTB Tops Down'!$C$11</c:f>
              <c:strCache>
                <c:ptCount val="1"/>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Down'!$FN$7:$FY$7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9"/>
          <c:tx>
            <c:strRef>
              <c:f>'OTB Tops Down'!$C$12</c:f>
              <c:strCache>
                <c:ptCount val="1"/>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Down'!$GD$7:$GO$7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923584"/>
        <c:axId val="49925120"/>
      </c:lineChart>
      <c:dateAx>
        <c:axId val="49923584"/>
        <c:scaling>
          <c:orientation val="minMax"/>
        </c:scaling>
        <c:axPos val="b"/>
        <c:numFmt formatCode="mmm\-yy" sourceLinked="1"/>
        <c:tickLblPos val="nextTo"/>
        <c:crossAx val="49925120"/>
        <c:crosses val="autoZero"/>
        <c:auto val="1"/>
        <c:lblOffset val="100"/>
        <c:baseTimeUnit val="days"/>
      </c:dateAx>
      <c:valAx>
        <c:axId val="49925120"/>
        <c:scaling>
          <c:orientation val="minMax"/>
        </c:scaling>
        <c:axPos val="l"/>
        <c:majorGridlines/>
        <c:numFmt formatCode="_(* #,##0_);_(* \(#,##0\);_(* &quot;-&quot;??_);_(@_)" sourceLinked="1"/>
        <c:tickLblPos val="nextTo"/>
        <c:crossAx val="49923584"/>
        <c:crosses val="autoZero"/>
        <c:crossBetween val="between"/>
      </c:valAx>
    </c:plotArea>
    <c:legend>
      <c:legendPos val="r"/>
      <c:layout/>
    </c:legend>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layout/>
    </c:title>
    <c:plotArea>
      <c:layout/>
      <c:lineChart>
        <c:grouping val="standard"/>
        <c:ser>
          <c:idx val="0"/>
          <c:order val="0"/>
          <c:tx>
            <c:strRef>
              <c:f>'OTB Tops Down'!$Y$7</c:f>
              <c:strCache>
                <c:ptCount val="1"/>
                <c:pt idx="0">
                  <c:v>COGS Forecast Total</c:v>
                </c:pt>
              </c:strCache>
            </c:strRef>
          </c:tx>
          <c:marker>
            <c:symbol val="none"/>
          </c:marker>
          <c:cat>
            <c:numRef>
              <c:f>'OTB Tops Down'!$Z$6:$AK$6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Down'!$Z$7:$AK$7</c:f>
              <c:numCache>
                <c:formatCode>_(* #,##0_);_(* \(#,##0\);_(* "-"??_);_(@_)</c:formatCode>
                <c:ptCount val="12"/>
                <c:pt idx="0">
                  <c:v>27497.607564766815</c:v>
                </c:pt>
                <c:pt idx="1">
                  <c:v>46751.083855631252</c:v>
                </c:pt>
                <c:pt idx="2">
                  <c:v>58395.183635580543</c:v>
                </c:pt>
                <c:pt idx="3">
                  <c:v>64735.492383449229</c:v>
                </c:pt>
                <c:pt idx="4">
                  <c:v>78748.24963916697</c:v>
                </c:pt>
                <c:pt idx="5">
                  <c:v>76878.88884703911</c:v>
                </c:pt>
                <c:pt idx="6">
                  <c:v>69038.457643467234</c:v>
                </c:pt>
                <c:pt idx="7">
                  <c:v>52850.443475695887</c:v>
                </c:pt>
                <c:pt idx="8">
                  <c:v>43211.14795970283</c:v>
                </c:pt>
                <c:pt idx="9">
                  <c:v>25910.982984194252</c:v>
                </c:pt>
                <c:pt idx="10">
                  <c:v>27015.039867243468</c:v>
                </c:pt>
                <c:pt idx="11">
                  <c:v>27930.05131970561</c:v>
                </c:pt>
              </c:numCache>
            </c:numRef>
          </c:val>
        </c:ser>
        <c:dLbls/>
        <c:marker val="1"/>
        <c:axId val="50203648"/>
        <c:axId val="50217728"/>
      </c:lineChart>
      <c:dateAx>
        <c:axId val="50203648"/>
        <c:scaling>
          <c:orientation val="minMax"/>
        </c:scaling>
        <c:axPos val="b"/>
        <c:numFmt formatCode="mmm\-yy" sourceLinked="1"/>
        <c:tickLblPos val="nextTo"/>
        <c:crossAx val="50217728"/>
        <c:crosses val="autoZero"/>
        <c:auto val="1"/>
        <c:lblOffset val="100"/>
        <c:baseTimeUnit val="days"/>
        <c:majorUnit val="1"/>
        <c:majorTimeUnit val="months"/>
      </c:dateAx>
      <c:valAx>
        <c:axId val="50217728"/>
        <c:scaling>
          <c:orientation val="minMax"/>
        </c:scaling>
        <c:axPos val="l"/>
        <c:majorGridlines/>
        <c:numFmt formatCode="_(* #,##0_);_(* \(#,##0\);_(* &quot;-&quot;??_);_(@_)" sourceLinked="1"/>
        <c:tickLblPos val="nextTo"/>
        <c:crossAx val="50203648"/>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Down'!$Y$8</c:f>
              <c:strCache>
                <c:ptCount val="1"/>
                <c:pt idx="0">
                  <c:v>Inventory Target</c:v>
                </c:pt>
              </c:strCache>
            </c:strRef>
          </c:tx>
          <c:spPr>
            <a:ln>
              <a:solidFill>
                <a:schemeClr val="accent2"/>
              </a:solidFill>
            </a:ln>
          </c:spPr>
          <c:marker>
            <c:symbol val="none"/>
          </c:marker>
          <c:cat>
            <c:numRef>
              <c:f>'OTB Tops Down'!$Z$6:$AJ$6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Down'!$Z$8:$AJ$8</c:f>
              <c:numCache>
                <c:formatCode>_(* #,##0_);_(* \(#,##0\);_(* "-"??_);_(@_)</c:formatCode>
                <c:ptCount val="11"/>
                <c:pt idx="0">
                  <c:v>152896.0812728462</c:v>
                </c:pt>
                <c:pt idx="1">
                  <c:v>212370.26636997715</c:v>
                </c:pt>
                <c:pt idx="2">
                  <c:v>247000.4638637834</c:v>
                </c:pt>
                <c:pt idx="3">
                  <c:v>281315.90888310637</c:v>
                </c:pt>
                <c:pt idx="4">
                  <c:v>304906.06104608177</c:v>
                </c:pt>
                <c:pt idx="5">
                  <c:v>286483.85406270978</c:v>
                </c:pt>
                <c:pt idx="6">
                  <c:v>242166.36965970506</c:v>
                </c:pt>
                <c:pt idx="7">
                  <c:v>200176.36114549558</c:v>
                </c:pt>
                <c:pt idx="8">
                  <c:v>151343.91998156771</c:v>
                </c:pt>
                <c:pt idx="9">
                  <c:v>122442.58425698883</c:v>
                </c:pt>
                <c:pt idx="10">
                  <c:v>126650.02447316295</c:v>
                </c:pt>
              </c:numCache>
            </c:numRef>
          </c:val>
        </c:ser>
        <c:ser>
          <c:idx val="1"/>
          <c:order val="1"/>
          <c:tx>
            <c:strRef>
              <c:f>'OTB Tops Down'!$Y$14</c:f>
              <c:strCache>
                <c:ptCount val="1"/>
                <c:pt idx="0">
                  <c:v>Inventory Projection</c:v>
                </c:pt>
              </c:strCache>
            </c:strRef>
          </c:tx>
          <c:spPr>
            <a:ln>
              <a:prstDash val="sysDot"/>
            </a:ln>
          </c:spPr>
          <c:marker>
            <c:symbol val="none"/>
          </c:marker>
          <c:cat>
            <c:numRef>
              <c:f>'OTB Tops Down'!$Z$6:$AJ$6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Down'!$Z$14:$AJ$14</c:f>
              <c:numCache>
                <c:formatCode>_(* #,##0_);_(* \(#,##0\);_(* "-"??_);_(@_)</c:formatCode>
                <c:ptCount val="11"/>
                <c:pt idx="0">
                  <c:v>124625.59810880829</c:v>
                </c:pt>
                <c:pt idx="1">
                  <c:v>147874.51425317704</c:v>
                </c:pt>
                <c:pt idx="2">
                  <c:v>89479.330617596512</c:v>
                </c:pt>
                <c:pt idx="3">
                  <c:v>99743.838234147275</c:v>
                </c:pt>
                <c:pt idx="4">
                  <c:v>25995.588594980312</c:v>
                </c:pt>
                <c:pt idx="5">
                  <c:v>-28883.300252058791</c:v>
                </c:pt>
                <c:pt idx="6">
                  <c:v>-97921.757895526011</c:v>
                </c:pt>
                <c:pt idx="7">
                  <c:v>-120772.2013712219</c:v>
                </c:pt>
                <c:pt idx="8">
                  <c:v>-163983.34933092474</c:v>
                </c:pt>
                <c:pt idx="9">
                  <c:v>-189894.33231511898</c:v>
                </c:pt>
                <c:pt idx="10">
                  <c:v>-216909.37218236245</c:v>
                </c:pt>
              </c:numCache>
            </c:numRef>
          </c:val>
        </c:ser>
        <c:dLbls/>
        <c:marker val="1"/>
        <c:axId val="50664960"/>
        <c:axId val="50666496"/>
      </c:lineChart>
      <c:dateAx>
        <c:axId val="50664960"/>
        <c:scaling>
          <c:orientation val="minMax"/>
        </c:scaling>
        <c:axPos val="b"/>
        <c:numFmt formatCode="mmm\-yy" sourceLinked="1"/>
        <c:tickLblPos val="nextTo"/>
        <c:crossAx val="50666496"/>
        <c:crosses val="autoZero"/>
        <c:auto val="1"/>
        <c:lblOffset val="100"/>
        <c:baseTimeUnit val="days"/>
        <c:majorUnit val="1"/>
        <c:majorTimeUnit val="months"/>
      </c:dateAx>
      <c:valAx>
        <c:axId val="50666496"/>
        <c:scaling>
          <c:orientation val="minMax"/>
          <c:min val="0"/>
        </c:scaling>
        <c:axPos val="l"/>
        <c:majorGridlines/>
        <c:numFmt formatCode="_(* #,##0_);_(* \(#,##0\);_(* &quot;-&quot;??_);_(@_)" sourceLinked="1"/>
        <c:tickLblPos val="nextTo"/>
        <c:crossAx val="50664960"/>
        <c:crosses val="autoZero"/>
        <c:crossBetween val="between"/>
      </c:valAx>
    </c:plotArea>
    <c:legend>
      <c:legendPos val="r"/>
      <c:layout>
        <c:manualLayout>
          <c:xMode val="edge"/>
          <c:yMode val="edge"/>
          <c:x val="0.84803305345994073"/>
          <c:y val="0.21483595800524941"/>
          <c:w val="0.14033227521952427"/>
          <c:h val="0.1674343832021001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Down'!$AO$8</c:f>
              <c:strCache>
                <c:ptCount val="1"/>
                <c:pt idx="0">
                  <c:v>Inventory Target</c:v>
                </c:pt>
              </c:strCache>
            </c:strRef>
          </c:tx>
          <c:spPr>
            <a:ln>
              <a:solidFill>
                <a:schemeClr val="accent2"/>
              </a:solidFill>
            </a:ln>
          </c:spPr>
          <c:marker>
            <c:symbol val="none"/>
          </c:marker>
          <c:cat>
            <c:numRef>
              <c:f>'OTB Tops Down'!$AP$6:$AZ$6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Down'!$AP$8:$AZ$8</c:f>
              <c:numCache>
                <c:formatCode>_(* #,##0_);_(* \(#,##0\);_(* "-"??_);_(@_)</c:formatCode>
                <c:ptCount val="11"/>
                <c:pt idx="0">
                  <c:v>100589.51175406871</c:v>
                </c:pt>
                <c:pt idx="1">
                  <c:v>143904.68398265177</c:v>
                </c:pt>
                <c:pt idx="2">
                  <c:v>160017.46734816211</c:v>
                </c:pt>
                <c:pt idx="3">
                  <c:v>184025.98408883763</c:v>
                </c:pt>
                <c:pt idx="4">
                  <c:v>205931.28390596743</c:v>
                </c:pt>
                <c:pt idx="5">
                  <c:v>189831.38102238331</c:v>
                </c:pt>
                <c:pt idx="6">
                  <c:v>157429.48816401558</c:v>
                </c:pt>
                <c:pt idx="7">
                  <c:v>129107.84372357705</c:v>
                </c:pt>
                <c:pt idx="8">
                  <c:v>90225.830614494524</c:v>
                </c:pt>
                <c:pt idx="9">
                  <c:v>71283.905967450264</c:v>
                </c:pt>
                <c:pt idx="10">
                  <c:v>75244.12296564196</c:v>
                </c:pt>
              </c:numCache>
            </c:numRef>
          </c:val>
        </c:ser>
        <c:ser>
          <c:idx val="1"/>
          <c:order val="1"/>
          <c:tx>
            <c:strRef>
              <c:f>'OTB Tops Down'!$AO$14</c:f>
              <c:strCache>
                <c:ptCount val="1"/>
                <c:pt idx="0">
                  <c:v>Inventory Projection</c:v>
                </c:pt>
              </c:strCache>
            </c:strRef>
          </c:tx>
          <c:spPr>
            <a:ln>
              <a:prstDash val="sysDot"/>
            </a:ln>
          </c:spPr>
          <c:marker>
            <c:symbol val="none"/>
          </c:marker>
          <c:cat>
            <c:numRef>
              <c:f>'OTB Tops Down'!$AP$6:$AZ$6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Down'!$AP$14:$AZ$14</c:f>
              <c:numCache>
                <c:formatCode>_(* #,##0_);_(* \(#,##0\);_(* "-"??_);_(@_)</c:formatCode>
                <c:ptCount val="11"/>
                <c:pt idx="0">
                  <c:v>95545</c:v>
                </c:pt>
                <c:pt idx="1">
                  <c:v>63073</c:v>
                </c:pt>
                <c:pt idx="2">
                  <c:v>23596.600602755832</c:v>
                </c:pt>
                <c:pt idx="3">
                  <c:v>33068.650366120266</c:v>
                </c:pt>
                <c:pt idx="4">
                  <c:v>-18411.349633879727</c:v>
                </c:pt>
                <c:pt idx="5">
                  <c:v>-49891.349633879719</c:v>
                </c:pt>
                <c:pt idx="6">
                  <c:v>-93321.839285317343</c:v>
                </c:pt>
                <c:pt idx="7">
                  <c:v>-98601.78057922548</c:v>
                </c:pt>
                <c:pt idx="8">
                  <c:v>-127872.22394590796</c:v>
                </c:pt>
                <c:pt idx="9">
                  <c:v>-143712.22394590796</c:v>
                </c:pt>
                <c:pt idx="10">
                  <c:v>-163512.22394590796</c:v>
                </c:pt>
              </c:numCache>
            </c:numRef>
          </c:val>
        </c:ser>
        <c:dLbls/>
        <c:marker val="1"/>
        <c:axId val="50692480"/>
        <c:axId val="50694016"/>
      </c:lineChart>
      <c:dateAx>
        <c:axId val="50692480"/>
        <c:scaling>
          <c:orientation val="minMax"/>
        </c:scaling>
        <c:axPos val="b"/>
        <c:numFmt formatCode="mmm\-yy" sourceLinked="1"/>
        <c:tickLblPos val="nextTo"/>
        <c:crossAx val="50694016"/>
        <c:crosses val="autoZero"/>
        <c:auto val="1"/>
        <c:lblOffset val="100"/>
        <c:baseTimeUnit val="days"/>
        <c:majorUnit val="1"/>
        <c:majorTimeUnit val="months"/>
      </c:dateAx>
      <c:valAx>
        <c:axId val="50694016"/>
        <c:scaling>
          <c:orientation val="minMax"/>
          <c:min val="0"/>
        </c:scaling>
        <c:axPos val="l"/>
        <c:majorGridlines/>
        <c:numFmt formatCode="_(* #,##0_);_(* \(#,##0\);_(* &quot;-&quot;??_);_(@_)" sourceLinked="1"/>
        <c:tickLblPos val="nextTo"/>
        <c:crossAx val="50692480"/>
        <c:crosses val="autoZero"/>
        <c:crossBetween val="between"/>
      </c:valAx>
    </c:plotArea>
    <c:legend>
      <c:legendPos val="r"/>
      <c:layout>
        <c:manualLayout>
          <c:xMode val="edge"/>
          <c:yMode val="edge"/>
          <c:x val="0.84803304128615542"/>
          <c:y val="0.20557669874599024"/>
          <c:w val="0.14033227521952427"/>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Down'!$BE$8</c:f>
              <c:strCache>
                <c:ptCount val="1"/>
                <c:pt idx="0">
                  <c:v>Inventory Target</c:v>
                </c:pt>
              </c:strCache>
            </c:strRef>
          </c:tx>
          <c:spPr>
            <a:ln>
              <a:solidFill>
                <a:schemeClr val="accent2"/>
              </a:solidFill>
            </a:ln>
          </c:spPr>
          <c:marker>
            <c:symbol val="none"/>
          </c:marker>
          <c:cat>
            <c:numRef>
              <c:f>'OTB Tops Down'!$BF$6:$BP$6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Down'!$BF$8:$BP$8</c:f>
              <c:numCache>
                <c:formatCode>_(* #,##0_);_(* \(#,##0\);_(* "-"??_);_(@_)</c:formatCode>
                <c:ptCount val="11"/>
                <c:pt idx="0">
                  <c:v>13233.275107875408</c:v>
                </c:pt>
                <c:pt idx="1">
                  <c:v>18677.702528704969</c:v>
                </c:pt>
                <c:pt idx="2">
                  <c:v>24001.315140555649</c:v>
                </c:pt>
                <c:pt idx="3">
                  <c:v>33601.84119677791</c:v>
                </c:pt>
                <c:pt idx="4">
                  <c:v>34801.906953805694</c:v>
                </c:pt>
                <c:pt idx="5">
                  <c:v>33517.928292423705</c:v>
                </c:pt>
                <c:pt idx="6">
                  <c:v>28717.665264312582</c:v>
                </c:pt>
                <c:pt idx="7">
                  <c:v>18000.986355416735</c:v>
                </c:pt>
                <c:pt idx="8">
                  <c:v>12000.657570277825</c:v>
                </c:pt>
                <c:pt idx="9">
                  <c:v>7200.394542166694</c:v>
                </c:pt>
                <c:pt idx="10">
                  <c:v>6724.3031242961379</c:v>
                </c:pt>
              </c:numCache>
            </c:numRef>
          </c:val>
        </c:ser>
        <c:ser>
          <c:idx val="1"/>
          <c:order val="1"/>
          <c:tx>
            <c:strRef>
              <c:f>'OTB Tops Down'!$BE$14</c:f>
              <c:strCache>
                <c:ptCount val="1"/>
                <c:pt idx="0">
                  <c:v>Inventory Projection</c:v>
                </c:pt>
              </c:strCache>
            </c:strRef>
          </c:tx>
          <c:spPr>
            <a:ln>
              <a:prstDash val="sysDot"/>
            </a:ln>
          </c:spPr>
          <c:marker>
            <c:symbol val="none"/>
          </c:marker>
          <c:cat>
            <c:numRef>
              <c:f>'OTB Tops Down'!$BF$6:$BP$6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Down'!$BF$14:$BQ$14</c:f>
              <c:numCache>
                <c:formatCode>_(* #,##0_);_(* \(#,##0\);_(* "-"??_);_(@_)</c:formatCode>
                <c:ptCount val="12"/>
                <c:pt idx="0">
                  <c:v>5634.1935616748706</c:v>
                </c:pt>
                <c:pt idx="1">
                  <c:v>-1929.7056824501069</c:v>
                </c:pt>
                <c:pt idx="2">
                  <c:v>-9929.7056824501069</c:v>
                </c:pt>
                <c:pt idx="3">
                  <c:v>-6929.7056824501069</c:v>
                </c:pt>
                <c:pt idx="4">
                  <c:v>-17929.705682450105</c:v>
                </c:pt>
                <c:pt idx="5">
                  <c:v>-28929.705682450105</c:v>
                </c:pt>
                <c:pt idx="6">
                  <c:v>-43859.782093794405</c:v>
                </c:pt>
                <c:pt idx="7">
                  <c:v>-52859.782093794405</c:v>
                </c:pt>
                <c:pt idx="8">
                  <c:v>-58859.782093794405</c:v>
                </c:pt>
                <c:pt idx="9">
                  <c:v>-62859.782093794405</c:v>
                </c:pt>
                <c:pt idx="10">
                  <c:v>-64859.782093794405</c:v>
                </c:pt>
                <c:pt idx="11">
                  <c:v>-68463.060984903088</c:v>
                </c:pt>
              </c:numCache>
            </c:numRef>
          </c:val>
        </c:ser>
        <c:dLbls/>
        <c:marker val="1"/>
        <c:axId val="50707456"/>
        <c:axId val="52691712"/>
      </c:lineChart>
      <c:dateAx>
        <c:axId val="50707456"/>
        <c:scaling>
          <c:orientation val="minMax"/>
        </c:scaling>
        <c:axPos val="b"/>
        <c:numFmt formatCode="mmm\-yy" sourceLinked="1"/>
        <c:tickLblPos val="nextTo"/>
        <c:crossAx val="52691712"/>
        <c:crosses val="autoZero"/>
        <c:auto val="1"/>
        <c:lblOffset val="100"/>
        <c:baseTimeUnit val="days"/>
        <c:majorUnit val="1"/>
        <c:majorTimeUnit val="months"/>
      </c:dateAx>
      <c:valAx>
        <c:axId val="52691712"/>
        <c:scaling>
          <c:orientation val="minMax"/>
          <c:min val="0"/>
        </c:scaling>
        <c:axPos val="l"/>
        <c:majorGridlines/>
        <c:numFmt formatCode="_(* #,##0_);_(* \(#,##0\);_(* &quot;-&quot;??_);_(@_)" sourceLinked="1"/>
        <c:tickLblPos val="nextTo"/>
        <c:crossAx val="50707456"/>
        <c:crosses val="autoZero"/>
        <c:crossBetween val="between"/>
      </c:valAx>
    </c:plotArea>
    <c:legend>
      <c:legendPos val="r"/>
      <c:layout>
        <c:manualLayout>
          <c:xMode val="edge"/>
          <c:yMode val="edge"/>
          <c:x val="0.78333876904440158"/>
          <c:y val="0.24261373578302736"/>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Down'!$BU$8</c:f>
              <c:strCache>
                <c:ptCount val="1"/>
                <c:pt idx="0">
                  <c:v>Inventory Target</c:v>
                </c:pt>
              </c:strCache>
            </c:strRef>
          </c:tx>
          <c:spPr>
            <a:ln>
              <a:solidFill>
                <a:schemeClr val="accent2"/>
              </a:solidFill>
            </a:ln>
          </c:spPr>
          <c:marker>
            <c:symbol val="none"/>
          </c:marker>
          <c:cat>
            <c:numRef>
              <c:f>'OTB Tops Down'!$BV$6:$CF$6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Down'!$BV$8:$CF$8</c:f>
              <c:numCache>
                <c:formatCode>_(* #,##0_);_(* \(#,##0\);_(* "-"??_);_(@_)</c:formatCode>
                <c:ptCount val="11"/>
                <c:pt idx="0">
                  <c:v>10374.568469505179</c:v>
                </c:pt>
                <c:pt idx="1">
                  <c:v>7098.3889528193331</c:v>
                </c:pt>
                <c:pt idx="2">
                  <c:v>4758.2607266151572</c:v>
                </c:pt>
                <c:pt idx="3">
                  <c:v>4446.2436297879331</c:v>
                </c:pt>
                <c:pt idx="4">
                  <c:v>4836.2650008219634</c:v>
                </c:pt>
                <c:pt idx="5">
                  <c:v>6084.3333881308572</c:v>
                </c:pt>
                <c:pt idx="6">
                  <c:v>11622.636856814073</c:v>
                </c:pt>
                <c:pt idx="7">
                  <c:v>18565.017261219793</c:v>
                </c:pt>
                <c:pt idx="8">
                  <c:v>21529.179681078418</c:v>
                </c:pt>
                <c:pt idx="9">
                  <c:v>25429.393391418707</c:v>
                </c:pt>
                <c:pt idx="10">
                  <c:v>24961.367746177872</c:v>
                </c:pt>
              </c:numCache>
            </c:numRef>
          </c:val>
        </c:ser>
        <c:ser>
          <c:idx val="1"/>
          <c:order val="1"/>
          <c:tx>
            <c:strRef>
              <c:f>'OTB Tops Down'!$BU$14</c:f>
              <c:strCache>
                <c:ptCount val="1"/>
                <c:pt idx="0">
                  <c:v>Inventory Projection</c:v>
                </c:pt>
              </c:strCache>
            </c:strRef>
          </c:tx>
          <c:spPr>
            <a:ln>
              <a:prstDash val="sysDot"/>
            </a:ln>
          </c:spPr>
          <c:marker>
            <c:symbol val="none"/>
          </c:marker>
          <c:cat>
            <c:numRef>
              <c:f>'OTB Tops Down'!$BV$6:$CF$6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Down'!$BV$14:$CF$14</c:f>
              <c:numCache>
                <c:formatCode>_(* #,##0_);_(* \(#,##0\);_(* "-"??_);_(@_)</c:formatCode>
                <c:ptCount val="11"/>
                <c:pt idx="0">
                  <c:v>2749.75</c:v>
                </c:pt>
                <c:pt idx="1">
                  <c:v>2021.75</c:v>
                </c:pt>
                <c:pt idx="2">
                  <c:v>1566.75</c:v>
                </c:pt>
                <c:pt idx="3">
                  <c:v>1228.75</c:v>
                </c:pt>
                <c:pt idx="4">
                  <c:v>825.75</c:v>
                </c:pt>
                <c:pt idx="5">
                  <c:v>422.75</c:v>
                </c:pt>
                <c:pt idx="6">
                  <c:v>-188.25</c:v>
                </c:pt>
                <c:pt idx="7">
                  <c:v>-1514.25</c:v>
                </c:pt>
                <c:pt idx="8">
                  <c:v>-3282.25</c:v>
                </c:pt>
                <c:pt idx="9">
                  <c:v>-5102.25</c:v>
                </c:pt>
                <c:pt idx="10">
                  <c:v>-7520.25</c:v>
                </c:pt>
              </c:numCache>
            </c:numRef>
          </c:val>
        </c:ser>
        <c:dLbls/>
        <c:marker val="1"/>
        <c:axId val="52709632"/>
        <c:axId val="52711424"/>
      </c:lineChart>
      <c:dateAx>
        <c:axId val="52709632"/>
        <c:scaling>
          <c:orientation val="minMax"/>
        </c:scaling>
        <c:axPos val="b"/>
        <c:numFmt formatCode="mmm\-yy" sourceLinked="1"/>
        <c:tickLblPos val="nextTo"/>
        <c:crossAx val="52711424"/>
        <c:crosses val="autoZero"/>
        <c:auto val="1"/>
        <c:lblOffset val="100"/>
        <c:baseTimeUnit val="days"/>
        <c:majorUnit val="1"/>
        <c:majorTimeUnit val="months"/>
      </c:dateAx>
      <c:valAx>
        <c:axId val="52711424"/>
        <c:scaling>
          <c:orientation val="minMax"/>
          <c:min val="0"/>
        </c:scaling>
        <c:axPos val="l"/>
        <c:majorGridlines/>
        <c:numFmt formatCode="_(* #,##0_);_(* \(#,##0\);_(* &quot;-&quot;??_);_(@_)" sourceLinked="1"/>
        <c:tickLblPos val="nextTo"/>
        <c:crossAx val="52709632"/>
        <c:crosses val="autoZero"/>
        <c:crossBetween val="between"/>
      </c:valAx>
    </c:plotArea>
    <c:legend>
      <c:legendPos val="r"/>
      <c:layout>
        <c:manualLayout>
          <c:xMode val="edge"/>
          <c:yMode val="edge"/>
          <c:x val="0.78333876904440158"/>
          <c:y val="0.24261373578302736"/>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Down'!$CK$8</c:f>
              <c:strCache>
                <c:ptCount val="1"/>
                <c:pt idx="0">
                  <c:v>Inventory Target</c:v>
                </c:pt>
              </c:strCache>
            </c:strRef>
          </c:tx>
          <c:spPr>
            <a:ln>
              <a:solidFill>
                <a:schemeClr val="accent2"/>
              </a:solidFill>
            </a:ln>
          </c:spPr>
          <c:marker>
            <c:symbol val="none"/>
          </c:marker>
          <c:cat>
            <c:numRef>
              <c:f>'OTB Tops Down'!$CL$6:$CV$6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Down'!$CL$8:$CV$8</c:f>
              <c:numCache>
                <c:formatCode>_(* #,##0_);_(* \(#,##0\);_(* "-"??_);_(@_)</c:formatCode>
                <c:ptCount val="11"/>
                <c:pt idx="0">
                  <c:v>27063.787735592105</c:v>
                </c:pt>
                <c:pt idx="1">
                  <c:v>40467.450885545659</c:v>
                </c:pt>
                <c:pt idx="2">
                  <c:v>55296.677335147644</c:v>
                </c:pt>
                <c:pt idx="3">
                  <c:v>56253.082360677305</c:v>
                </c:pt>
                <c:pt idx="4">
                  <c:v>56253.082360677305</c:v>
                </c:pt>
                <c:pt idx="5">
                  <c:v>54002.959066250209</c:v>
                </c:pt>
                <c:pt idx="6">
                  <c:v>41883.096782110268</c:v>
                </c:pt>
                <c:pt idx="7">
                  <c:v>32585.409735869034</c:v>
                </c:pt>
                <c:pt idx="8">
                  <c:v>26360.077384813299</c:v>
                </c:pt>
                <c:pt idx="9">
                  <c:v>17656.778075637794</c:v>
                </c:pt>
                <c:pt idx="10">
                  <c:v>18731.414184971221</c:v>
                </c:pt>
              </c:numCache>
            </c:numRef>
          </c:val>
        </c:ser>
        <c:ser>
          <c:idx val="1"/>
          <c:order val="1"/>
          <c:tx>
            <c:strRef>
              <c:f>'OTB Tops Down'!$CK$14</c:f>
              <c:strCache>
                <c:ptCount val="1"/>
                <c:pt idx="0">
                  <c:v>Inventory Projection</c:v>
                </c:pt>
              </c:strCache>
            </c:strRef>
          </c:tx>
          <c:spPr>
            <a:ln>
              <a:prstDash val="sysDot"/>
            </a:ln>
          </c:spPr>
          <c:marker>
            <c:symbol val="none"/>
          </c:marker>
          <c:cat>
            <c:numRef>
              <c:f>'OTB Tops Down'!$CL$6:$CV$6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Down'!$CL$14:$CV$14</c:f>
              <c:numCache>
                <c:formatCode>_(* #,##0_);_(* \(#,##0\);_(* "-"??_);_(@_)</c:formatCode>
                <c:ptCount val="11"/>
                <c:pt idx="0">
                  <c:v>18946.606776869376</c:v>
                </c:pt>
                <c:pt idx="1">
                  <c:v>84139.411406618907</c:v>
                </c:pt>
                <c:pt idx="2">
                  <c:v>75458.195613210526</c:v>
                </c:pt>
                <c:pt idx="3">
                  <c:v>75708.195613210526</c:v>
                </c:pt>
                <c:pt idx="4">
                  <c:v>66708.195613210526</c:v>
                </c:pt>
                <c:pt idx="5">
                  <c:v>56958.195613210526</c:v>
                </c:pt>
                <c:pt idx="6">
                  <c:v>48708.195613210526</c:v>
                </c:pt>
                <c:pt idx="7">
                  <c:v>42997.928340576182</c:v>
                </c:pt>
                <c:pt idx="8">
                  <c:v>37846.987535221961</c:v>
                </c:pt>
                <c:pt idx="9">
                  <c:v>34211.717341572388</c:v>
                </c:pt>
                <c:pt idx="10">
                  <c:v>31961.717341572388</c:v>
                </c:pt>
              </c:numCache>
            </c:numRef>
          </c:val>
        </c:ser>
        <c:dLbls/>
        <c:marker val="1"/>
        <c:axId val="52724864"/>
        <c:axId val="52726400"/>
      </c:lineChart>
      <c:dateAx>
        <c:axId val="52724864"/>
        <c:scaling>
          <c:orientation val="minMax"/>
        </c:scaling>
        <c:axPos val="b"/>
        <c:numFmt formatCode="mmm\-yy" sourceLinked="1"/>
        <c:tickLblPos val="nextTo"/>
        <c:crossAx val="52726400"/>
        <c:crosses val="autoZero"/>
        <c:auto val="1"/>
        <c:lblOffset val="100"/>
        <c:baseTimeUnit val="days"/>
        <c:majorUnit val="1"/>
        <c:majorTimeUnit val="months"/>
      </c:dateAx>
      <c:valAx>
        <c:axId val="52726400"/>
        <c:scaling>
          <c:orientation val="minMax"/>
          <c:min val="0"/>
        </c:scaling>
        <c:axPos val="l"/>
        <c:majorGridlines/>
        <c:numFmt formatCode="_(* #,##0_);_(* \(#,##0\);_(* &quot;-&quot;??_);_(@_)" sourceLinked="1"/>
        <c:tickLblPos val="nextTo"/>
        <c:crossAx val="52724864"/>
        <c:crosses val="autoZero"/>
        <c:crossBetween val="between"/>
      </c:valAx>
    </c:plotArea>
    <c:legend>
      <c:legendPos val="r"/>
      <c:layout>
        <c:manualLayout>
          <c:xMode val="edge"/>
          <c:yMode val="edge"/>
          <c:x val="0.78333876904440158"/>
          <c:y val="0.24261373578302736"/>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Down'!$DA$8</c:f>
              <c:strCache>
                <c:ptCount val="1"/>
                <c:pt idx="0">
                  <c:v>Inventory Target</c:v>
                </c:pt>
              </c:strCache>
            </c:strRef>
          </c:tx>
          <c:spPr>
            <a:ln>
              <a:solidFill>
                <a:schemeClr val="accent2"/>
              </a:solidFill>
            </a:ln>
          </c:spPr>
          <c:marker>
            <c:symbol val="none"/>
          </c:marker>
          <c:cat>
            <c:numRef>
              <c:f>'OTB Tops Down'!$DB$6:$DL$6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Down'!$DB$8:$DL$8</c:f>
              <c:numCache>
                <c:formatCode>_(* #,##0_);_(* \(#,##0\);_(* "-"??_);_(@_)</c:formatCode>
                <c:ptCount val="11"/>
                <c:pt idx="0">
                  <c:v>1634.9382058048132</c:v>
                </c:pt>
                <c:pt idx="1">
                  <c:v>2222.0400202553915</c:v>
                </c:pt>
                <c:pt idx="2">
                  <c:v>2926.7433133028594</c:v>
                </c:pt>
                <c:pt idx="3">
                  <c:v>2988.7576070255905</c:v>
                </c:pt>
                <c:pt idx="4">
                  <c:v>3083.5228248093536</c:v>
                </c:pt>
                <c:pt idx="5">
                  <c:v>3047.2522935217225</c:v>
                </c:pt>
                <c:pt idx="6">
                  <c:v>2513.482592452584</c:v>
                </c:pt>
                <c:pt idx="7">
                  <c:v>1917.1040694129774</c:v>
                </c:pt>
                <c:pt idx="8">
                  <c:v>1228.1747309036414</c:v>
                </c:pt>
                <c:pt idx="9">
                  <c:v>872.11228031537632</c:v>
                </c:pt>
                <c:pt idx="10">
                  <c:v>988.81645207575502</c:v>
                </c:pt>
              </c:numCache>
            </c:numRef>
          </c:val>
        </c:ser>
        <c:ser>
          <c:idx val="1"/>
          <c:order val="1"/>
          <c:tx>
            <c:strRef>
              <c:f>'OTB Tops Down'!$DA$14</c:f>
              <c:strCache>
                <c:ptCount val="1"/>
                <c:pt idx="0">
                  <c:v>Inventory Projection</c:v>
                </c:pt>
              </c:strCache>
            </c:strRef>
          </c:tx>
          <c:spPr>
            <a:ln>
              <a:prstDash val="sysDot"/>
            </a:ln>
          </c:spPr>
          <c:marker>
            <c:symbol val="none"/>
          </c:marker>
          <c:cat>
            <c:numRef>
              <c:f>'OTB Tops Down'!$DB$6:$DL$6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Down'!$DB$14:$DL$14</c:f>
              <c:numCache>
                <c:formatCode>_(* #,##0_);_(* \(#,##0\);_(* "-"??_);_(@_)</c:formatCode>
                <c:ptCount val="11"/>
                <c:pt idx="0">
                  <c:v>1750.0477702640503</c:v>
                </c:pt>
                <c:pt idx="1">
                  <c:v>570.0585290082488</c:v>
                </c:pt>
                <c:pt idx="2">
                  <c:v>-1212.5099159197403</c:v>
                </c:pt>
                <c:pt idx="3">
                  <c:v>-3332.0520627334045</c:v>
                </c:pt>
                <c:pt idx="4">
                  <c:v>-5197.3017019003801</c:v>
                </c:pt>
                <c:pt idx="5">
                  <c:v>-7443.1905489394976</c:v>
                </c:pt>
                <c:pt idx="6">
                  <c:v>-9260.0821296247941</c:v>
                </c:pt>
                <c:pt idx="7">
                  <c:v>-10794.317038778197</c:v>
                </c:pt>
                <c:pt idx="8">
                  <c:v>-11816.080826444333</c:v>
                </c:pt>
                <c:pt idx="9">
                  <c:v>-12431.793616989014</c:v>
                </c:pt>
                <c:pt idx="10">
                  <c:v>-12978.833484232484</c:v>
                </c:pt>
              </c:numCache>
            </c:numRef>
          </c:val>
        </c:ser>
        <c:dLbls/>
        <c:marker val="1"/>
        <c:axId val="52751744"/>
        <c:axId val="52761728"/>
      </c:lineChart>
      <c:dateAx>
        <c:axId val="52751744"/>
        <c:scaling>
          <c:orientation val="minMax"/>
        </c:scaling>
        <c:axPos val="b"/>
        <c:numFmt formatCode="mmm\-yy" sourceLinked="1"/>
        <c:tickLblPos val="nextTo"/>
        <c:crossAx val="52761728"/>
        <c:crosses val="autoZero"/>
        <c:auto val="1"/>
        <c:lblOffset val="100"/>
        <c:baseTimeUnit val="days"/>
        <c:majorUnit val="1"/>
        <c:majorTimeUnit val="months"/>
      </c:dateAx>
      <c:valAx>
        <c:axId val="52761728"/>
        <c:scaling>
          <c:orientation val="minMax"/>
          <c:min val="0"/>
        </c:scaling>
        <c:axPos val="l"/>
        <c:majorGridlines/>
        <c:numFmt formatCode="_(* #,##0_);_(* \(#,##0\);_(* &quot;-&quot;??_);_(@_)" sourceLinked="1"/>
        <c:tickLblPos val="nextTo"/>
        <c:crossAx val="52751744"/>
        <c:crosses val="autoZero"/>
        <c:crossBetween val="between"/>
      </c:valAx>
    </c:plotArea>
    <c:legend>
      <c:legendPos val="r"/>
      <c:layout>
        <c:manualLayout>
          <c:xMode val="edge"/>
          <c:yMode val="edge"/>
          <c:x val="0.78491667831461898"/>
          <c:y val="0.21946558763487922"/>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Down'!$DQ$8</c:f>
              <c:strCache>
                <c:ptCount val="1"/>
                <c:pt idx="0">
                  <c:v>Inventory Target</c:v>
                </c:pt>
              </c:strCache>
            </c:strRef>
          </c:tx>
          <c:spPr>
            <a:ln>
              <a:solidFill>
                <a:schemeClr val="accent2"/>
              </a:solidFill>
            </a:ln>
          </c:spPr>
          <c:marker>
            <c:symbol val="none"/>
          </c:marker>
          <c:cat>
            <c:numRef>
              <c:f>'OTB Tops Down'!$DR$6:$EB$6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Down'!$DR$8:$EB$8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Tops Down'!$DQ$14</c:f>
              <c:strCache>
                <c:ptCount val="1"/>
                <c:pt idx="0">
                  <c:v>Inventory Projection</c:v>
                </c:pt>
              </c:strCache>
            </c:strRef>
          </c:tx>
          <c:spPr>
            <a:ln>
              <a:prstDash val="sysDot"/>
            </a:ln>
          </c:spPr>
          <c:marker>
            <c:symbol val="none"/>
          </c:marker>
          <c:cat>
            <c:numRef>
              <c:f>'OTB Tops Down'!$DR$6:$EB$6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Down'!$DR$14:$EB$14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52779648"/>
        <c:axId val="52781440"/>
      </c:lineChart>
      <c:dateAx>
        <c:axId val="52779648"/>
        <c:scaling>
          <c:orientation val="minMax"/>
        </c:scaling>
        <c:axPos val="b"/>
        <c:numFmt formatCode="mmm\-yy" sourceLinked="1"/>
        <c:tickLblPos val="nextTo"/>
        <c:crossAx val="52781440"/>
        <c:crosses val="autoZero"/>
        <c:auto val="1"/>
        <c:lblOffset val="100"/>
        <c:baseTimeUnit val="days"/>
        <c:majorUnit val="1"/>
        <c:majorTimeUnit val="months"/>
      </c:dateAx>
      <c:valAx>
        <c:axId val="52781440"/>
        <c:scaling>
          <c:orientation val="minMax"/>
          <c:min val="0"/>
        </c:scaling>
        <c:axPos val="l"/>
        <c:majorGridlines/>
        <c:numFmt formatCode="_(* #,##0_);_(* \(#,##0\);_(* &quot;-&quot;??_);_(@_)" sourceLinked="1"/>
        <c:tickLblPos val="nextTo"/>
        <c:crossAx val="52779648"/>
        <c:crosses val="autoZero"/>
        <c:crossBetween val="between"/>
      </c:valAx>
    </c:plotArea>
    <c:legend>
      <c:legendPos val="r"/>
      <c:layout>
        <c:manualLayout>
          <c:xMode val="edge"/>
          <c:yMode val="edge"/>
          <c:x val="0.78491667831461898"/>
          <c:y val="0.21020632837561973"/>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Down'!$BE$7</c:f>
              <c:strCache>
                <c:ptCount val="1"/>
                <c:pt idx="0">
                  <c:v>COGS Forecast Accessories</c:v>
                </c:pt>
              </c:strCache>
            </c:strRef>
          </c:tx>
          <c:marker>
            <c:symbol val="none"/>
          </c:marker>
          <c:cat>
            <c:numRef>
              <c:f>'OTB Tops Down'!$BF$6:$BQ$6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Down'!$BF$7:$BQ$7</c:f>
              <c:numCache>
                <c:formatCode>_(* #,##0_);_(* \(#,##0\);_(* "-"??_);_(@_)</c:formatCode>
                <c:ptCount val="12"/>
                <c:pt idx="0">
                  <c:v>3463.2257533005168</c:v>
                </c:pt>
                <c:pt idx="1">
                  <c:v>7563.8992441249775</c:v>
                </c:pt>
                <c:pt idx="2">
                  <c:v>8000</c:v>
                </c:pt>
                <c:pt idx="3">
                  <c:v>12000</c:v>
                </c:pt>
                <c:pt idx="4">
                  <c:v>16000</c:v>
                </c:pt>
                <c:pt idx="5">
                  <c:v>13000</c:v>
                </c:pt>
                <c:pt idx="6">
                  <c:v>14930.076411344304</c:v>
                </c:pt>
                <c:pt idx="7">
                  <c:v>9000</c:v>
                </c:pt>
                <c:pt idx="8">
                  <c:v>6000</c:v>
                </c:pt>
                <c:pt idx="9">
                  <c:v>4000</c:v>
                </c:pt>
                <c:pt idx="10">
                  <c:v>2000</c:v>
                </c:pt>
                <c:pt idx="11">
                  <c:v>3603.2788911086855</c:v>
                </c:pt>
              </c:numCache>
            </c:numRef>
          </c:val>
        </c:ser>
        <c:dLbls/>
        <c:marker val="1"/>
        <c:axId val="134752512"/>
        <c:axId val="173453312"/>
      </c:lineChart>
      <c:dateAx>
        <c:axId val="134752512"/>
        <c:scaling>
          <c:orientation val="minMax"/>
        </c:scaling>
        <c:axPos val="b"/>
        <c:numFmt formatCode="mmm\-yy" sourceLinked="1"/>
        <c:tickLblPos val="nextTo"/>
        <c:crossAx val="173453312"/>
        <c:crosses val="autoZero"/>
        <c:auto val="1"/>
        <c:lblOffset val="100"/>
        <c:baseTimeUnit val="days"/>
        <c:majorUnit val="1"/>
        <c:majorTimeUnit val="months"/>
      </c:dateAx>
      <c:valAx>
        <c:axId val="173453312"/>
        <c:scaling>
          <c:orientation val="minMax"/>
        </c:scaling>
        <c:axPos val="l"/>
        <c:majorGridlines/>
        <c:numFmt formatCode="_(* #,##0_);_(* \(#,##0\);_(* &quot;-&quot;??_);_(@_)" sourceLinked="1"/>
        <c:tickLblPos val="nextTo"/>
        <c:crossAx val="134752512"/>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Down'!$EG$8</c:f>
              <c:strCache>
                <c:ptCount val="1"/>
                <c:pt idx="0">
                  <c:v>Inventory Target</c:v>
                </c:pt>
              </c:strCache>
            </c:strRef>
          </c:tx>
          <c:spPr>
            <a:ln>
              <a:solidFill>
                <a:schemeClr val="accent2"/>
              </a:solidFill>
            </a:ln>
          </c:spPr>
          <c:marker>
            <c:symbol val="none"/>
          </c:marker>
          <c:cat>
            <c:numRef>
              <c:f>'OTB Tops Down'!$EH$6:$ER$6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Down'!$EH$8:$ER$8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Tops Down'!$EG$14</c:f>
              <c:strCache>
                <c:ptCount val="1"/>
                <c:pt idx="0">
                  <c:v>Inventory Projection</c:v>
                </c:pt>
              </c:strCache>
            </c:strRef>
          </c:tx>
          <c:spPr>
            <a:ln>
              <a:prstDash val="sysDot"/>
            </a:ln>
          </c:spPr>
          <c:marker>
            <c:symbol val="none"/>
          </c:marker>
          <c:cat>
            <c:numRef>
              <c:f>'OTB Tops Down'!$EH$6:$ER$6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Down'!$EH$14:$ER$14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52798976"/>
        <c:axId val="52800512"/>
      </c:lineChart>
      <c:dateAx>
        <c:axId val="52798976"/>
        <c:scaling>
          <c:orientation val="minMax"/>
        </c:scaling>
        <c:axPos val="b"/>
        <c:numFmt formatCode="mmm\-yy" sourceLinked="1"/>
        <c:tickLblPos val="nextTo"/>
        <c:crossAx val="52800512"/>
        <c:crosses val="autoZero"/>
        <c:auto val="1"/>
        <c:lblOffset val="100"/>
        <c:baseTimeUnit val="days"/>
        <c:majorUnit val="1"/>
        <c:majorTimeUnit val="months"/>
      </c:dateAx>
      <c:valAx>
        <c:axId val="52800512"/>
        <c:scaling>
          <c:orientation val="minMax"/>
          <c:min val="0"/>
        </c:scaling>
        <c:axPos val="l"/>
        <c:majorGridlines/>
        <c:numFmt formatCode="_(* #,##0_);_(* \(#,##0\);_(* &quot;-&quot;??_);_(@_)" sourceLinked="1"/>
        <c:tickLblPos val="nextTo"/>
        <c:crossAx val="52798976"/>
        <c:crosses val="autoZero"/>
        <c:crossBetween val="between"/>
      </c:valAx>
    </c:plotArea>
    <c:legend>
      <c:legendPos val="r"/>
      <c:layout>
        <c:manualLayout>
          <c:xMode val="edge"/>
          <c:yMode val="edge"/>
          <c:x val="0.78491667831461898"/>
          <c:y val="0.21020632837561973"/>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Down'!$EW$8</c:f>
              <c:strCache>
                <c:ptCount val="1"/>
                <c:pt idx="0">
                  <c:v>Inventory Target</c:v>
                </c:pt>
              </c:strCache>
            </c:strRef>
          </c:tx>
          <c:spPr>
            <a:ln>
              <a:solidFill>
                <a:schemeClr val="accent2"/>
              </a:solidFill>
            </a:ln>
          </c:spPr>
          <c:marker>
            <c:symbol val="none"/>
          </c:marker>
          <c:cat>
            <c:numRef>
              <c:f>'OTB Tops Down'!$EX$6:$FH$6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Down'!$EX$8:$FH$8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Tops Down'!$EW$14</c:f>
              <c:strCache>
                <c:ptCount val="1"/>
                <c:pt idx="0">
                  <c:v>Inventory Projection</c:v>
                </c:pt>
              </c:strCache>
            </c:strRef>
          </c:tx>
          <c:spPr>
            <a:ln>
              <a:prstDash val="sysDot"/>
            </a:ln>
          </c:spPr>
          <c:marker>
            <c:symbol val="none"/>
          </c:marker>
          <c:cat>
            <c:numRef>
              <c:f>'OTB Tops Down'!$EX$6:$FH$6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Down'!$EX$14:$FH$14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52822400"/>
        <c:axId val="52823936"/>
      </c:lineChart>
      <c:dateAx>
        <c:axId val="52822400"/>
        <c:scaling>
          <c:orientation val="minMax"/>
        </c:scaling>
        <c:axPos val="b"/>
        <c:numFmt formatCode="mmm\-yy" sourceLinked="1"/>
        <c:tickLblPos val="nextTo"/>
        <c:crossAx val="52823936"/>
        <c:crosses val="autoZero"/>
        <c:auto val="1"/>
        <c:lblOffset val="100"/>
        <c:baseTimeUnit val="days"/>
        <c:majorUnit val="1"/>
        <c:majorTimeUnit val="months"/>
      </c:dateAx>
      <c:valAx>
        <c:axId val="52823936"/>
        <c:scaling>
          <c:orientation val="minMax"/>
          <c:min val="0"/>
        </c:scaling>
        <c:axPos val="l"/>
        <c:majorGridlines/>
        <c:numFmt formatCode="_(* #,##0_);_(* \(#,##0\);_(* &quot;-&quot;??_);_(@_)" sourceLinked="1"/>
        <c:tickLblPos val="nextTo"/>
        <c:crossAx val="52822400"/>
        <c:crosses val="autoZero"/>
        <c:crossBetween val="between"/>
      </c:valAx>
    </c:plotArea>
    <c:legend>
      <c:legendPos val="r"/>
      <c:layout>
        <c:manualLayout>
          <c:xMode val="edge"/>
          <c:yMode val="edge"/>
          <c:x val="0.78491667831461898"/>
          <c:y val="0.21020632837561973"/>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Down'!$FM$8</c:f>
              <c:strCache>
                <c:ptCount val="1"/>
                <c:pt idx="0">
                  <c:v>Inventory Target</c:v>
                </c:pt>
              </c:strCache>
            </c:strRef>
          </c:tx>
          <c:spPr>
            <a:ln>
              <a:solidFill>
                <a:schemeClr val="accent2"/>
              </a:solidFill>
            </a:ln>
          </c:spPr>
          <c:marker>
            <c:symbol val="none"/>
          </c:marker>
          <c:cat>
            <c:numRef>
              <c:f>'OTB Tops Down'!$FN$6:$FX$6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Down'!$FN$8:$FX$8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Tops Down'!$FM$14</c:f>
              <c:strCache>
                <c:ptCount val="1"/>
                <c:pt idx="0">
                  <c:v>Inventory Projection</c:v>
                </c:pt>
              </c:strCache>
            </c:strRef>
          </c:tx>
          <c:spPr>
            <a:ln>
              <a:prstDash val="sysDot"/>
            </a:ln>
          </c:spPr>
          <c:marker>
            <c:symbol val="none"/>
          </c:marker>
          <c:cat>
            <c:numRef>
              <c:f>'OTB Tops Down'!$FN$6:$FX$6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Down'!$FN$14:$FX$14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52849664"/>
        <c:axId val="52855552"/>
      </c:lineChart>
      <c:dateAx>
        <c:axId val="52849664"/>
        <c:scaling>
          <c:orientation val="minMax"/>
        </c:scaling>
        <c:axPos val="b"/>
        <c:numFmt formatCode="mmm\-yy" sourceLinked="1"/>
        <c:tickLblPos val="nextTo"/>
        <c:crossAx val="52855552"/>
        <c:crosses val="autoZero"/>
        <c:auto val="1"/>
        <c:lblOffset val="100"/>
        <c:baseTimeUnit val="days"/>
        <c:majorUnit val="1"/>
        <c:majorTimeUnit val="months"/>
      </c:dateAx>
      <c:valAx>
        <c:axId val="52855552"/>
        <c:scaling>
          <c:orientation val="minMax"/>
          <c:min val="0"/>
        </c:scaling>
        <c:axPos val="l"/>
        <c:majorGridlines/>
        <c:numFmt formatCode="_(* #,##0_);_(* \(#,##0\);_(* &quot;-&quot;??_);_(@_)" sourceLinked="1"/>
        <c:tickLblPos val="nextTo"/>
        <c:crossAx val="52849664"/>
        <c:crosses val="autoZero"/>
        <c:crossBetween val="between"/>
      </c:valAx>
    </c:plotArea>
    <c:legend>
      <c:legendPos val="r"/>
      <c:layout>
        <c:manualLayout>
          <c:xMode val="edge"/>
          <c:yMode val="edge"/>
          <c:x val="0.78491667831461898"/>
          <c:y val="0.21020632837561973"/>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Tops Down'!$GC$8</c:f>
              <c:strCache>
                <c:ptCount val="1"/>
                <c:pt idx="0">
                  <c:v>Inventory Target</c:v>
                </c:pt>
              </c:strCache>
            </c:strRef>
          </c:tx>
          <c:spPr>
            <a:ln>
              <a:solidFill>
                <a:schemeClr val="accent2"/>
              </a:solidFill>
            </a:ln>
          </c:spPr>
          <c:marker>
            <c:symbol val="none"/>
          </c:marker>
          <c:cat>
            <c:numRef>
              <c:f>'OTB Tops Down'!$GD$6:$GN$6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Down'!$GD$8:$GN$8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Tops Down'!$GC$14</c:f>
              <c:strCache>
                <c:ptCount val="1"/>
                <c:pt idx="0">
                  <c:v>Inventory Projection</c:v>
                </c:pt>
              </c:strCache>
            </c:strRef>
          </c:tx>
          <c:spPr>
            <a:ln>
              <a:prstDash val="sysDot"/>
            </a:ln>
          </c:spPr>
          <c:marker>
            <c:symbol val="none"/>
          </c:marker>
          <c:cat>
            <c:numRef>
              <c:f>'OTB Tops Down'!$GD$6:$GN$6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Tops Down'!$GD$14:$GN$14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52868992"/>
        <c:axId val="52870528"/>
      </c:lineChart>
      <c:dateAx>
        <c:axId val="52868992"/>
        <c:scaling>
          <c:orientation val="minMax"/>
        </c:scaling>
        <c:axPos val="b"/>
        <c:numFmt formatCode="mmm\-yy" sourceLinked="1"/>
        <c:tickLblPos val="nextTo"/>
        <c:crossAx val="52870528"/>
        <c:crosses val="autoZero"/>
        <c:auto val="1"/>
        <c:lblOffset val="100"/>
        <c:baseTimeUnit val="days"/>
        <c:majorUnit val="1"/>
        <c:majorTimeUnit val="months"/>
      </c:dateAx>
      <c:valAx>
        <c:axId val="52870528"/>
        <c:scaling>
          <c:orientation val="minMax"/>
          <c:min val="0"/>
        </c:scaling>
        <c:axPos val="l"/>
        <c:majorGridlines/>
        <c:numFmt formatCode="_(* #,##0_);_(* \(#,##0\);_(* &quot;-&quot;??_);_(@_)" sourceLinked="1"/>
        <c:tickLblPos val="nextTo"/>
        <c:crossAx val="52868992"/>
        <c:crosses val="autoZero"/>
        <c:crossBetween val="between"/>
      </c:valAx>
    </c:plotArea>
    <c:legend>
      <c:legendPos val="r"/>
      <c:layout>
        <c:manualLayout>
          <c:xMode val="edge"/>
          <c:yMode val="edge"/>
          <c:x val="0.78491667831461898"/>
          <c:y val="0.21020632837561973"/>
          <c:w val="0.20502657286182424"/>
          <c:h val="0.13039734616506302"/>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layout/>
    </c:title>
    <c:plotArea>
      <c:layout/>
      <c:lineChart>
        <c:grouping val="standard"/>
        <c:ser>
          <c:idx val="0"/>
          <c:order val="0"/>
          <c:tx>
            <c:strRef>
              <c:f>'OTB Bottoms Up'!$K$7</c:f>
              <c:strCache>
                <c:ptCount val="1"/>
                <c:pt idx="0">
                  <c:v>COGS Forecast Total</c:v>
                </c:pt>
              </c:strCache>
            </c:strRef>
          </c:tx>
          <c:marker>
            <c:symbol val="none"/>
          </c:marker>
          <c:cat>
            <c:numRef>
              <c:f>'OTB Bottoms Up'!$L$6:$W$6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Up'!$L$7:$W$7</c:f>
              <c:numCache>
                <c:formatCode>_(* #,##0_);_(* \(#,##0\);_(* "-"??_);_(@_)</c:formatCode>
                <c:ptCount val="12"/>
                <c:pt idx="0">
                  <c:v>2714.7</c:v>
                </c:pt>
                <c:pt idx="1">
                  <c:v>23064.720000000001</c:v>
                </c:pt>
                <c:pt idx="2">
                  <c:v>39093.67</c:v>
                </c:pt>
                <c:pt idx="3">
                  <c:v>35632.07</c:v>
                </c:pt>
                <c:pt idx="4">
                  <c:v>45212.689999999995</c:v>
                </c:pt>
                <c:pt idx="5">
                  <c:v>30251.269999999997</c:v>
                </c:pt>
                <c:pt idx="6">
                  <c:v>33479.21</c:v>
                </c:pt>
                <c:pt idx="7">
                  <c:v>21835.769999999997</c:v>
                </c:pt>
                <c:pt idx="8">
                  <c:v>20432.919999999998</c:v>
                </c:pt>
                <c:pt idx="9">
                  <c:v>14357.210000000001</c:v>
                </c:pt>
                <c:pt idx="10">
                  <c:v>17870.28</c:v>
                </c:pt>
                <c:pt idx="11">
                  <c:v>5240.68</c:v>
                </c:pt>
              </c:numCache>
            </c:numRef>
          </c:val>
        </c:ser>
        <c:dLbls/>
        <c:marker val="1"/>
        <c:axId val="53039488"/>
        <c:axId val="53041024"/>
      </c:lineChart>
      <c:dateAx>
        <c:axId val="53039488"/>
        <c:scaling>
          <c:orientation val="minMax"/>
        </c:scaling>
        <c:axPos val="b"/>
        <c:numFmt formatCode="mmm\-yy" sourceLinked="1"/>
        <c:tickLblPos val="nextTo"/>
        <c:crossAx val="53041024"/>
        <c:crosses val="autoZero"/>
        <c:auto val="1"/>
        <c:lblOffset val="100"/>
        <c:baseTimeUnit val="days"/>
        <c:majorUnit val="1"/>
        <c:majorTimeUnit val="months"/>
      </c:dateAx>
      <c:valAx>
        <c:axId val="53041024"/>
        <c:scaling>
          <c:orientation val="minMax"/>
        </c:scaling>
        <c:axPos val="l"/>
        <c:majorGridlines/>
        <c:numFmt formatCode="_(* #,##0_);_(* \(#,##0\);_(* &quot;-&quot;??_);_(@_)" sourceLinked="1"/>
        <c:tickLblPos val="nextTo"/>
        <c:crossAx val="53039488"/>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layout/>
    </c:title>
    <c:plotArea>
      <c:layout/>
      <c:lineChart>
        <c:grouping val="standard"/>
        <c:ser>
          <c:idx val="0"/>
          <c:order val="0"/>
          <c:tx>
            <c:strRef>
              <c:f>'OTB Bottoms Up'!$AA$7</c:f>
              <c:strCache>
                <c:ptCount val="1"/>
                <c:pt idx="0">
                  <c:v>COGS Forecast Bikes</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Up'!$AB$7:$AM$7</c:f>
              <c:numCache>
                <c:formatCode>_(* #,##0_);_(* \(#,##0\);_(* "-"??_);_(@_)</c:formatCode>
                <c:ptCount val="12"/>
                <c:pt idx="0">
                  <c:v>0</c:v>
                </c:pt>
                <c:pt idx="1">
                  <c:v>234.99</c:v>
                </c:pt>
                <c:pt idx="2">
                  <c:v>239.99</c:v>
                </c:pt>
                <c:pt idx="3">
                  <c:v>266.97000000000003</c:v>
                </c:pt>
                <c:pt idx="4">
                  <c:v>0</c:v>
                </c:pt>
                <c:pt idx="5">
                  <c:v>59.99</c:v>
                </c:pt>
                <c:pt idx="6">
                  <c:v>339.99</c:v>
                </c:pt>
                <c:pt idx="7">
                  <c:v>209.98</c:v>
                </c:pt>
                <c:pt idx="8">
                  <c:v>0</c:v>
                </c:pt>
                <c:pt idx="9">
                  <c:v>1184.93</c:v>
                </c:pt>
                <c:pt idx="10">
                  <c:v>0</c:v>
                </c:pt>
                <c:pt idx="11">
                  <c:v>569.98</c:v>
                </c:pt>
              </c:numCache>
            </c:numRef>
          </c:val>
        </c:ser>
        <c:dLbls/>
        <c:marker val="1"/>
        <c:axId val="53073408"/>
        <c:axId val="53074944"/>
      </c:lineChart>
      <c:dateAx>
        <c:axId val="53073408"/>
        <c:scaling>
          <c:orientation val="minMax"/>
        </c:scaling>
        <c:axPos val="b"/>
        <c:numFmt formatCode="mmm\-yy" sourceLinked="1"/>
        <c:tickLblPos val="nextTo"/>
        <c:crossAx val="53074944"/>
        <c:crosses val="autoZero"/>
        <c:auto val="1"/>
        <c:lblOffset val="100"/>
        <c:baseTimeUnit val="days"/>
        <c:majorUnit val="1"/>
        <c:majorTimeUnit val="months"/>
      </c:dateAx>
      <c:valAx>
        <c:axId val="53074944"/>
        <c:scaling>
          <c:orientation val="minMax"/>
        </c:scaling>
        <c:axPos val="l"/>
        <c:majorGridlines/>
        <c:numFmt formatCode="_(* #,##0_);_(* \(#,##0\);_(* &quot;-&quot;??_);_(@_)" sourceLinked="1"/>
        <c:tickLblPos val="nextTo"/>
        <c:crossAx val="53073408"/>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Up'!$AQ$7</c:f>
              <c:strCache>
                <c:ptCount val="1"/>
                <c:pt idx="0">
                  <c:v>COGS Forecast Accessories</c:v>
                </c:pt>
              </c:strCache>
            </c:strRef>
          </c:tx>
          <c:marker>
            <c:symbol val="none"/>
          </c:marker>
          <c:cat>
            <c:numRef>
              <c:f>'OTB Bottoms Up'!$AR$6:$BC$6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Up'!$AR$7:$BC$7</c:f>
              <c:numCache>
                <c:formatCode>_(* #,##0_);_(* \(#,##0\);_(* "-"??_);_(@_)</c:formatCode>
                <c:ptCount val="12"/>
                <c:pt idx="0">
                  <c:v>0</c:v>
                </c:pt>
                <c:pt idx="1">
                  <c:v>140</c:v>
                </c:pt>
                <c:pt idx="2">
                  <c:v>0</c:v>
                </c:pt>
                <c:pt idx="3">
                  <c:v>0</c:v>
                </c:pt>
                <c:pt idx="4">
                  <c:v>135</c:v>
                </c:pt>
                <c:pt idx="5">
                  <c:v>191.99</c:v>
                </c:pt>
                <c:pt idx="6">
                  <c:v>141</c:v>
                </c:pt>
                <c:pt idx="7">
                  <c:v>0</c:v>
                </c:pt>
                <c:pt idx="8">
                  <c:v>135</c:v>
                </c:pt>
                <c:pt idx="10">
                  <c:v>986.19</c:v>
                </c:pt>
                <c:pt idx="11">
                  <c:v>300</c:v>
                </c:pt>
              </c:numCache>
            </c:numRef>
          </c:val>
        </c:ser>
        <c:dLbls/>
        <c:marker val="1"/>
        <c:axId val="53095040"/>
        <c:axId val="53113216"/>
      </c:lineChart>
      <c:dateAx>
        <c:axId val="53095040"/>
        <c:scaling>
          <c:orientation val="minMax"/>
        </c:scaling>
        <c:axPos val="b"/>
        <c:numFmt formatCode="mmm\-yy" sourceLinked="1"/>
        <c:tickLblPos val="nextTo"/>
        <c:crossAx val="53113216"/>
        <c:crosses val="autoZero"/>
        <c:auto val="1"/>
        <c:lblOffset val="100"/>
        <c:baseTimeUnit val="days"/>
        <c:majorUnit val="1"/>
        <c:majorTimeUnit val="months"/>
      </c:dateAx>
      <c:valAx>
        <c:axId val="53113216"/>
        <c:scaling>
          <c:orientation val="minMax"/>
        </c:scaling>
        <c:axPos val="l"/>
        <c:majorGridlines/>
        <c:numFmt formatCode="_(* #,##0_);_(* \(#,##0\);_(* &quot;-&quot;??_);_(@_)" sourceLinked="1"/>
        <c:tickLblPos val="nextTo"/>
        <c:crossAx val="53095040"/>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Up'!$BG$7</c:f>
              <c:strCache>
                <c:ptCount val="1"/>
                <c:pt idx="0">
                  <c:v>COGS Forecast Trainers</c:v>
                </c:pt>
              </c:strCache>
            </c:strRef>
          </c:tx>
          <c:marker>
            <c:symbol val="none"/>
          </c:marker>
          <c:cat>
            <c:numRef>
              <c:f>'OTB Bottoms Up'!$BH$6:$BS$6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Up'!$BH$7:$BS$7</c:f>
              <c:numCache>
                <c:formatCode>_(* #,##0_);_(* \(#,##0\);_(* "-"??_);_(@_)</c:formatCode>
                <c:ptCount val="12"/>
                <c:pt idx="0">
                  <c:v>649.99</c:v>
                </c:pt>
                <c:pt idx="1">
                  <c:v>2280.5500000000002</c:v>
                </c:pt>
                <c:pt idx="2">
                  <c:v>5552.9</c:v>
                </c:pt>
                <c:pt idx="3">
                  <c:v>6595.4</c:v>
                </c:pt>
                <c:pt idx="4">
                  <c:v>4525.7299999999996</c:v>
                </c:pt>
                <c:pt idx="5">
                  <c:v>2874.24</c:v>
                </c:pt>
                <c:pt idx="6">
                  <c:v>3349.1</c:v>
                </c:pt>
                <c:pt idx="7">
                  <c:v>2854.05</c:v>
                </c:pt>
                <c:pt idx="8">
                  <c:v>534.95000000000005</c:v>
                </c:pt>
                <c:pt idx="9">
                  <c:v>1022.97</c:v>
                </c:pt>
                <c:pt idx="10">
                  <c:v>1363.96</c:v>
                </c:pt>
                <c:pt idx="11">
                  <c:v>0</c:v>
                </c:pt>
              </c:numCache>
            </c:numRef>
          </c:val>
        </c:ser>
        <c:dLbls/>
        <c:marker val="1"/>
        <c:axId val="53129216"/>
        <c:axId val="53130752"/>
      </c:lineChart>
      <c:dateAx>
        <c:axId val="53129216"/>
        <c:scaling>
          <c:orientation val="minMax"/>
        </c:scaling>
        <c:axPos val="b"/>
        <c:numFmt formatCode="mmm\-yy" sourceLinked="1"/>
        <c:tickLblPos val="nextTo"/>
        <c:crossAx val="53130752"/>
        <c:crosses val="autoZero"/>
        <c:auto val="1"/>
        <c:lblOffset val="100"/>
        <c:baseTimeUnit val="days"/>
        <c:majorUnit val="1"/>
        <c:majorTimeUnit val="months"/>
      </c:dateAx>
      <c:valAx>
        <c:axId val="53130752"/>
        <c:scaling>
          <c:orientation val="minMax"/>
        </c:scaling>
        <c:axPos val="l"/>
        <c:majorGridlines/>
        <c:numFmt formatCode="_(* #,##0_);_(* \(#,##0\);_(* &quot;-&quot;??_);_(@_)" sourceLinked="1"/>
        <c:tickLblPos val="nextTo"/>
        <c:crossAx val="53129216"/>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Up'!$BW$7</c:f>
              <c:strCache>
                <c:ptCount val="1"/>
                <c:pt idx="0">
                  <c:v>COGS Forecast Apparel</c:v>
                </c:pt>
              </c:strCache>
            </c:strRef>
          </c:tx>
          <c:marker>
            <c:symbol val="none"/>
          </c:marker>
          <c:cat>
            <c:numRef>
              <c:f>'OTB Bottoms Up'!$BX$6:$CI$6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Up'!$BX$7:$CI$7</c:f>
              <c:numCache>
                <c:formatCode>_(* #,##0_);_(* \(#,##0\);_(* "-"??_);_(@_)</c:formatCode>
                <c:ptCount val="12"/>
                <c:pt idx="0">
                  <c:v>0</c:v>
                </c:pt>
                <c:pt idx="1">
                  <c:v>714</c:v>
                </c:pt>
                <c:pt idx="2">
                  <c:v>100</c:v>
                </c:pt>
                <c:pt idx="3">
                  <c:v>0</c:v>
                </c:pt>
                <c:pt idx="4">
                  <c:v>0</c:v>
                </c:pt>
                <c:pt idx="5">
                  <c:v>357</c:v>
                </c:pt>
                <c:pt idx="6">
                  <c:v>1193</c:v>
                </c:pt>
                <c:pt idx="7">
                  <c:v>0</c:v>
                </c:pt>
                <c:pt idx="8">
                  <c:v>0</c:v>
                </c:pt>
                <c:pt idx="9">
                  <c:v>0</c:v>
                </c:pt>
                <c:pt idx="10">
                  <c:v>0</c:v>
                </c:pt>
                <c:pt idx="11">
                  <c:v>0</c:v>
                </c:pt>
              </c:numCache>
            </c:numRef>
          </c:val>
        </c:ser>
        <c:dLbls/>
        <c:marker val="1"/>
        <c:axId val="53142656"/>
        <c:axId val="53144192"/>
      </c:lineChart>
      <c:dateAx>
        <c:axId val="53142656"/>
        <c:scaling>
          <c:orientation val="minMax"/>
        </c:scaling>
        <c:axPos val="b"/>
        <c:numFmt formatCode="mmm\-yy" sourceLinked="1"/>
        <c:tickLblPos val="nextTo"/>
        <c:crossAx val="53144192"/>
        <c:crosses val="autoZero"/>
        <c:auto val="1"/>
        <c:lblOffset val="100"/>
        <c:baseTimeUnit val="days"/>
        <c:majorUnit val="1"/>
        <c:majorTimeUnit val="months"/>
      </c:dateAx>
      <c:valAx>
        <c:axId val="53144192"/>
        <c:scaling>
          <c:orientation val="minMax"/>
        </c:scaling>
        <c:axPos val="l"/>
        <c:majorGridlines/>
        <c:numFmt formatCode="_(* #,##0_);_(* \(#,##0\);_(* &quot;-&quot;??_);_(@_)" sourceLinked="1"/>
        <c:tickLblPos val="nextTo"/>
        <c:crossAx val="53142656"/>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Up'!$CM$7</c:f>
              <c:strCache>
                <c:ptCount val="1"/>
                <c:pt idx="0">
                  <c:v>COGS Forecast Nutritional</c:v>
                </c:pt>
              </c:strCache>
            </c:strRef>
          </c:tx>
          <c:marker>
            <c:symbol val="none"/>
          </c:marker>
          <c:cat>
            <c:numRef>
              <c:f>'OTB Bottoms Up'!$CN$6:$CY$6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Up'!$CN$7:$CY$7</c:f>
              <c:numCache>
                <c:formatCode>_(* #,##0_);_(* \(#,##0\);_(* "-"??_);_(@_)</c:formatCode>
                <c:ptCount val="12"/>
                <c:pt idx="0">
                  <c:v>0</c:v>
                </c:pt>
                <c:pt idx="1">
                  <c:v>1692.69</c:v>
                </c:pt>
                <c:pt idx="2">
                  <c:v>11550.87</c:v>
                </c:pt>
                <c:pt idx="3">
                  <c:v>10326.6</c:v>
                </c:pt>
                <c:pt idx="4">
                  <c:v>9947.6</c:v>
                </c:pt>
                <c:pt idx="5">
                  <c:v>4948.04</c:v>
                </c:pt>
                <c:pt idx="6">
                  <c:v>7562.61</c:v>
                </c:pt>
                <c:pt idx="7">
                  <c:v>4325.88</c:v>
                </c:pt>
                <c:pt idx="8">
                  <c:v>421.59</c:v>
                </c:pt>
                <c:pt idx="9">
                  <c:v>3771.28</c:v>
                </c:pt>
                <c:pt idx="10">
                  <c:v>4243.8900000000003</c:v>
                </c:pt>
                <c:pt idx="11">
                  <c:v>239.99</c:v>
                </c:pt>
              </c:numCache>
            </c:numRef>
          </c:val>
        </c:ser>
        <c:dLbls/>
        <c:marker val="1"/>
        <c:axId val="53229824"/>
        <c:axId val="53231616"/>
      </c:lineChart>
      <c:dateAx>
        <c:axId val="53229824"/>
        <c:scaling>
          <c:orientation val="minMax"/>
        </c:scaling>
        <c:axPos val="b"/>
        <c:numFmt formatCode="mmm\-yy" sourceLinked="1"/>
        <c:tickLblPos val="nextTo"/>
        <c:crossAx val="53231616"/>
        <c:crosses val="autoZero"/>
        <c:auto val="1"/>
        <c:lblOffset val="100"/>
        <c:baseTimeUnit val="days"/>
        <c:majorUnit val="1"/>
        <c:majorTimeUnit val="months"/>
      </c:dateAx>
      <c:valAx>
        <c:axId val="53231616"/>
        <c:scaling>
          <c:orientation val="minMax"/>
        </c:scaling>
        <c:axPos val="l"/>
        <c:majorGridlines/>
        <c:numFmt formatCode="_(* #,##0_);_(* \(#,##0\);_(* &quot;-&quot;??_);_(@_)" sourceLinked="1"/>
        <c:tickLblPos val="nextTo"/>
        <c:crossAx val="53229824"/>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Down'!$BU$7</c:f>
              <c:strCache>
                <c:ptCount val="1"/>
                <c:pt idx="0">
                  <c:v>COGS Forecast Trainers</c:v>
                </c:pt>
              </c:strCache>
            </c:strRef>
          </c:tx>
          <c:marker>
            <c:symbol val="none"/>
          </c:marker>
          <c:cat>
            <c:numRef>
              <c:f>'OTB Tops Down'!$BV$6:$CG$6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Down'!$BV$7:$CG$7</c:f>
              <c:numCache>
                <c:formatCode>_(* #,##0_);_(* \(#,##0\);_(* "-"??_);_(@_)</c:formatCode>
                <c:ptCount val="12"/>
                <c:pt idx="0">
                  <c:v>1001</c:v>
                </c:pt>
                <c:pt idx="1">
                  <c:v>728</c:v>
                </c:pt>
                <c:pt idx="2">
                  <c:v>455.00000000000006</c:v>
                </c:pt>
                <c:pt idx="3">
                  <c:v>338</c:v>
                </c:pt>
                <c:pt idx="4">
                  <c:v>403</c:v>
                </c:pt>
                <c:pt idx="5">
                  <c:v>403</c:v>
                </c:pt>
                <c:pt idx="6">
                  <c:v>611</c:v>
                </c:pt>
                <c:pt idx="7">
                  <c:v>1326</c:v>
                </c:pt>
                <c:pt idx="8">
                  <c:v>1768.0000000000002</c:v>
                </c:pt>
                <c:pt idx="9">
                  <c:v>1820.0000000000002</c:v>
                </c:pt>
                <c:pt idx="10">
                  <c:v>2418</c:v>
                </c:pt>
                <c:pt idx="11">
                  <c:v>1742</c:v>
                </c:pt>
              </c:numCache>
            </c:numRef>
          </c:val>
        </c:ser>
        <c:dLbls/>
        <c:marker val="1"/>
        <c:axId val="174704896"/>
        <c:axId val="185913344"/>
      </c:lineChart>
      <c:dateAx>
        <c:axId val="174704896"/>
        <c:scaling>
          <c:orientation val="minMax"/>
        </c:scaling>
        <c:axPos val="b"/>
        <c:numFmt formatCode="mmm\-yy" sourceLinked="1"/>
        <c:tickLblPos val="nextTo"/>
        <c:crossAx val="185913344"/>
        <c:crosses val="autoZero"/>
        <c:auto val="1"/>
        <c:lblOffset val="100"/>
        <c:baseTimeUnit val="days"/>
        <c:majorUnit val="1"/>
        <c:majorTimeUnit val="months"/>
      </c:dateAx>
      <c:valAx>
        <c:axId val="185913344"/>
        <c:scaling>
          <c:orientation val="minMax"/>
        </c:scaling>
        <c:axPos val="l"/>
        <c:majorGridlines/>
        <c:numFmt formatCode="_(* #,##0_);_(* \(#,##0\);_(* &quot;-&quot;??_);_(@_)" sourceLinked="1"/>
        <c:tickLblPos val="nextTo"/>
        <c:crossAx val="174704896"/>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Up'!$DC$7</c:f>
              <c:strCache>
                <c:ptCount val="1"/>
                <c:pt idx="0">
                  <c:v>COGS Forecast </c:v>
                </c:pt>
              </c:strCache>
            </c:strRef>
          </c:tx>
          <c:marker>
            <c:symbol val="none"/>
          </c:marker>
          <c:cat>
            <c:numRef>
              <c:f>'OTB Bottoms Up'!$DD$6:$DO$6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Up'!$DD$7:$DO$7</c:f>
              <c:numCache>
                <c:formatCode>_(* #,##0_);_(* \(#,##0\);_(* "-"??_);_(@_)</c:formatCode>
                <c:ptCount val="12"/>
                <c:pt idx="0">
                  <c:v>0</c:v>
                </c:pt>
                <c:pt idx="1">
                  <c:v>709.36</c:v>
                </c:pt>
                <c:pt idx="2">
                  <c:v>2148.37</c:v>
                </c:pt>
                <c:pt idx="3">
                  <c:v>1795.89</c:v>
                </c:pt>
                <c:pt idx="4">
                  <c:v>1000.95</c:v>
                </c:pt>
                <c:pt idx="5">
                  <c:v>1376.34</c:v>
                </c:pt>
                <c:pt idx="6">
                  <c:v>719.93</c:v>
                </c:pt>
                <c:pt idx="7">
                  <c:v>401.98</c:v>
                </c:pt>
                <c:pt idx="8">
                  <c:v>347.97</c:v>
                </c:pt>
                <c:pt idx="9">
                  <c:v>50.99</c:v>
                </c:pt>
                <c:pt idx="10">
                  <c:v>1873.61</c:v>
                </c:pt>
                <c:pt idx="11">
                  <c:v>161.99</c:v>
                </c:pt>
              </c:numCache>
            </c:numRef>
          </c:val>
        </c:ser>
        <c:dLbls/>
        <c:marker val="1"/>
        <c:axId val="53239168"/>
        <c:axId val="53269632"/>
      </c:lineChart>
      <c:dateAx>
        <c:axId val="53239168"/>
        <c:scaling>
          <c:orientation val="minMax"/>
        </c:scaling>
        <c:axPos val="b"/>
        <c:numFmt formatCode="mmm\-yy" sourceLinked="1"/>
        <c:tickLblPos val="nextTo"/>
        <c:crossAx val="53269632"/>
        <c:crosses val="autoZero"/>
        <c:auto val="1"/>
        <c:lblOffset val="100"/>
        <c:baseTimeUnit val="days"/>
        <c:majorUnit val="1"/>
        <c:majorTimeUnit val="months"/>
      </c:dateAx>
      <c:valAx>
        <c:axId val="53269632"/>
        <c:scaling>
          <c:orientation val="minMax"/>
        </c:scaling>
        <c:axPos val="l"/>
        <c:majorGridlines/>
        <c:numFmt formatCode="_(* #,##0_);_(* \(#,##0\);_(* &quot;-&quot;??_);_(@_)" sourceLinked="1"/>
        <c:tickLblPos val="nextTo"/>
        <c:crossAx val="53239168"/>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Up'!$DS$7</c:f>
              <c:strCache>
                <c:ptCount val="1"/>
                <c:pt idx="0">
                  <c:v>COGS Forecast </c:v>
                </c:pt>
              </c:strCache>
            </c:strRef>
          </c:tx>
          <c:marker>
            <c:symbol val="none"/>
          </c:marker>
          <c:cat>
            <c:numRef>
              <c:f>'OTB Bottoms Up'!$DT$6:$EE$6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Up'!$DT$7:$EE$7</c:f>
              <c:numCache>
                <c:formatCode>_(* #,##0_);_(* \(#,##0\);_(* "-"??_);_(@_)</c:formatCode>
                <c:ptCount val="12"/>
                <c:pt idx="0">
                  <c:v>439.72</c:v>
                </c:pt>
                <c:pt idx="1">
                  <c:v>9304.77</c:v>
                </c:pt>
                <c:pt idx="2">
                  <c:v>8284.64</c:v>
                </c:pt>
                <c:pt idx="3">
                  <c:v>7338.77</c:v>
                </c:pt>
                <c:pt idx="4">
                  <c:v>15812.39</c:v>
                </c:pt>
                <c:pt idx="5">
                  <c:v>10547.39</c:v>
                </c:pt>
                <c:pt idx="6">
                  <c:v>5739.11</c:v>
                </c:pt>
                <c:pt idx="7">
                  <c:v>8348.81</c:v>
                </c:pt>
                <c:pt idx="8">
                  <c:v>14970.84</c:v>
                </c:pt>
                <c:pt idx="9">
                  <c:v>5181.96</c:v>
                </c:pt>
                <c:pt idx="10">
                  <c:v>7290.8</c:v>
                </c:pt>
                <c:pt idx="11">
                  <c:v>2038.74</c:v>
                </c:pt>
              </c:numCache>
            </c:numRef>
          </c:val>
        </c:ser>
        <c:dLbls/>
        <c:marker val="1"/>
        <c:axId val="53809920"/>
        <c:axId val="53811456"/>
      </c:lineChart>
      <c:dateAx>
        <c:axId val="53809920"/>
        <c:scaling>
          <c:orientation val="minMax"/>
        </c:scaling>
        <c:axPos val="b"/>
        <c:numFmt formatCode="mmm\-yy" sourceLinked="1"/>
        <c:tickLblPos val="nextTo"/>
        <c:crossAx val="53811456"/>
        <c:crosses val="autoZero"/>
        <c:auto val="1"/>
        <c:lblOffset val="100"/>
        <c:baseTimeUnit val="days"/>
        <c:majorUnit val="1"/>
        <c:majorTimeUnit val="months"/>
      </c:dateAx>
      <c:valAx>
        <c:axId val="53811456"/>
        <c:scaling>
          <c:orientation val="minMax"/>
        </c:scaling>
        <c:axPos val="l"/>
        <c:majorGridlines/>
        <c:numFmt formatCode="_(* #,##0_);_(* \(#,##0\);_(* &quot;-&quot;??_);_(@_)" sourceLinked="1"/>
        <c:tickLblPos val="nextTo"/>
        <c:crossAx val="53809920"/>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Up'!$EI$7</c:f>
              <c:strCache>
                <c:ptCount val="1"/>
                <c:pt idx="0">
                  <c:v>COGS Forecast </c:v>
                </c:pt>
              </c:strCache>
            </c:strRef>
          </c:tx>
          <c:marker>
            <c:symbol val="none"/>
          </c:marker>
          <c:cat>
            <c:numRef>
              <c:f>'OTB Bottoms Up'!$EJ$6:$EU$6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Up'!$EJ$7:$EU$7</c:f>
              <c:numCache>
                <c:formatCode>_(* #,##0_);_(* \(#,##0\);_(* "-"??_);_(@_)</c:formatCode>
                <c:ptCount val="12"/>
                <c:pt idx="0">
                  <c:v>1624.99</c:v>
                </c:pt>
                <c:pt idx="1">
                  <c:v>6068.37</c:v>
                </c:pt>
                <c:pt idx="2">
                  <c:v>11216.9</c:v>
                </c:pt>
                <c:pt idx="3">
                  <c:v>9308.44</c:v>
                </c:pt>
                <c:pt idx="4">
                  <c:v>13341.03</c:v>
                </c:pt>
                <c:pt idx="5">
                  <c:v>9896.2800000000007</c:v>
                </c:pt>
                <c:pt idx="6">
                  <c:v>14434.47</c:v>
                </c:pt>
                <c:pt idx="7">
                  <c:v>5695.07</c:v>
                </c:pt>
                <c:pt idx="8">
                  <c:v>4022.57</c:v>
                </c:pt>
                <c:pt idx="9">
                  <c:v>3145.08</c:v>
                </c:pt>
                <c:pt idx="10">
                  <c:v>2111.83</c:v>
                </c:pt>
                <c:pt idx="11">
                  <c:v>1929.98</c:v>
                </c:pt>
              </c:numCache>
            </c:numRef>
          </c:val>
        </c:ser>
        <c:dLbls/>
        <c:marker val="1"/>
        <c:axId val="53835648"/>
        <c:axId val="53837184"/>
      </c:lineChart>
      <c:dateAx>
        <c:axId val="53835648"/>
        <c:scaling>
          <c:orientation val="minMax"/>
        </c:scaling>
        <c:axPos val="b"/>
        <c:numFmt formatCode="mmm\-yy" sourceLinked="1"/>
        <c:tickLblPos val="nextTo"/>
        <c:crossAx val="53837184"/>
        <c:crosses val="autoZero"/>
        <c:auto val="1"/>
        <c:lblOffset val="100"/>
        <c:baseTimeUnit val="days"/>
        <c:majorUnit val="1"/>
        <c:majorTimeUnit val="months"/>
      </c:dateAx>
      <c:valAx>
        <c:axId val="53837184"/>
        <c:scaling>
          <c:orientation val="minMax"/>
        </c:scaling>
        <c:axPos val="l"/>
        <c:majorGridlines/>
        <c:numFmt formatCode="_(* #,##0_);_(* \(#,##0\);_(* &quot;-&quot;??_);_(@_)" sourceLinked="1"/>
        <c:tickLblPos val="nextTo"/>
        <c:crossAx val="53835648"/>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Up'!$EY$7</c:f>
              <c:strCache>
                <c:ptCount val="1"/>
                <c:pt idx="0">
                  <c:v>COGS Forecast </c:v>
                </c:pt>
              </c:strCache>
            </c:strRef>
          </c:tx>
          <c:marker>
            <c:symbol val="none"/>
          </c:marker>
          <c:cat>
            <c:numRef>
              <c:f>'OTB Bottoms Up'!$EZ$6:$FK$6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Up'!$EZ$7:$FK$7</c:f>
              <c:numCache>
                <c:formatCode>_(* #,##0_);_(* \(#,##0\);_(* "-"??_);_(@_)</c:formatCode>
                <c:ptCount val="12"/>
                <c:pt idx="0">
                  <c:v>0</c:v>
                </c:pt>
                <c:pt idx="1">
                  <c:v>1919.99</c:v>
                </c:pt>
                <c:pt idx="2">
                  <c:v>0</c:v>
                </c:pt>
                <c:pt idx="3">
                  <c:v>0</c:v>
                </c:pt>
                <c:pt idx="4">
                  <c:v>449.99</c:v>
                </c:pt>
                <c:pt idx="5">
                  <c:v>0</c:v>
                </c:pt>
                <c:pt idx="6">
                  <c:v>0</c:v>
                </c:pt>
                <c:pt idx="7">
                  <c:v>0</c:v>
                </c:pt>
              </c:numCache>
            </c:numRef>
          </c:val>
        </c:ser>
        <c:dLbls/>
        <c:marker val="1"/>
        <c:axId val="53849088"/>
        <c:axId val="53863168"/>
      </c:lineChart>
      <c:dateAx>
        <c:axId val="53849088"/>
        <c:scaling>
          <c:orientation val="minMax"/>
        </c:scaling>
        <c:axPos val="b"/>
        <c:numFmt formatCode="mmm\-yy" sourceLinked="1"/>
        <c:tickLblPos val="nextTo"/>
        <c:crossAx val="53863168"/>
        <c:crosses val="autoZero"/>
        <c:auto val="1"/>
        <c:lblOffset val="100"/>
        <c:baseTimeUnit val="days"/>
        <c:majorUnit val="1"/>
        <c:majorTimeUnit val="months"/>
      </c:dateAx>
      <c:valAx>
        <c:axId val="53863168"/>
        <c:scaling>
          <c:orientation val="minMax"/>
        </c:scaling>
        <c:axPos val="l"/>
        <c:majorGridlines/>
        <c:numFmt formatCode="_(* #,##0_);_(* \(#,##0\);_(* &quot;-&quot;??_);_(@_)" sourceLinked="1"/>
        <c:tickLblPos val="nextTo"/>
        <c:crossAx val="53849088"/>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Bottoms Up'!$FO$7</c:f>
              <c:strCache>
                <c:ptCount val="1"/>
                <c:pt idx="0">
                  <c:v>COGS Forecast </c:v>
                </c:pt>
              </c:strCache>
            </c:strRef>
          </c:tx>
          <c:marker>
            <c:symbol val="none"/>
          </c:marker>
          <c:cat>
            <c:numRef>
              <c:f>'OTB Bottoms Up'!$FP$6:$GA$6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Up'!$FP$7:$GA$7</c:f>
              <c:numCache>
                <c:formatCode>_(* #,##0_);_(* \(#,##0\);_(* "-"??_);_(@_)</c:formatCode>
                <c:ptCount val="12"/>
              </c:numCache>
            </c:numRef>
          </c:val>
        </c:ser>
        <c:dLbls/>
        <c:marker val="1"/>
        <c:axId val="53887360"/>
        <c:axId val="53888896"/>
      </c:lineChart>
      <c:dateAx>
        <c:axId val="53887360"/>
        <c:scaling>
          <c:orientation val="minMax"/>
        </c:scaling>
        <c:axPos val="b"/>
        <c:numFmt formatCode="mmm\-yy" sourceLinked="1"/>
        <c:tickLblPos val="nextTo"/>
        <c:crossAx val="53888896"/>
        <c:crosses val="autoZero"/>
        <c:auto val="1"/>
        <c:lblOffset val="100"/>
        <c:baseTimeUnit val="days"/>
        <c:majorUnit val="1"/>
        <c:majorTimeUnit val="months"/>
      </c:dateAx>
      <c:valAx>
        <c:axId val="53888896"/>
        <c:scaling>
          <c:orientation val="minMax"/>
        </c:scaling>
        <c:axPos val="l"/>
        <c:majorGridlines/>
        <c:numFmt formatCode="_(* #,##0_);_(* \(#,##0\);_(* &quot;-&quot;??_);_(@_)" sourceLinked="1"/>
        <c:tickLblPos val="nextTo"/>
        <c:crossAx val="53887360"/>
        <c:crosses val="autoZero"/>
        <c:crossBetween val="between"/>
      </c:valAx>
    </c:plotArea>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COGS Forecast by Category</a:t>
            </a:r>
          </a:p>
        </c:rich>
      </c:tx>
      <c:layout/>
    </c:title>
    <c:plotArea>
      <c:layout/>
      <c:lineChart>
        <c:grouping val="standard"/>
        <c:ser>
          <c:idx val="0"/>
          <c:order val="0"/>
          <c:tx>
            <c:strRef>
              <c:f>'OTB Bottoms Up'!$C$3</c:f>
              <c:strCache>
                <c:ptCount val="1"/>
                <c:pt idx="0">
                  <c:v>Bikes</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Up'!$AB$7:$AM$7</c:f>
              <c:numCache>
                <c:formatCode>_(* #,##0_);_(* \(#,##0\);_(* "-"??_);_(@_)</c:formatCode>
                <c:ptCount val="12"/>
                <c:pt idx="0">
                  <c:v>0</c:v>
                </c:pt>
                <c:pt idx="1">
                  <c:v>234.99</c:v>
                </c:pt>
                <c:pt idx="2">
                  <c:v>239.99</c:v>
                </c:pt>
                <c:pt idx="3">
                  <c:v>266.97000000000003</c:v>
                </c:pt>
                <c:pt idx="4">
                  <c:v>0</c:v>
                </c:pt>
                <c:pt idx="5">
                  <c:v>59.99</c:v>
                </c:pt>
                <c:pt idx="6">
                  <c:v>339.99</c:v>
                </c:pt>
                <c:pt idx="7">
                  <c:v>209.98</c:v>
                </c:pt>
                <c:pt idx="8">
                  <c:v>0</c:v>
                </c:pt>
                <c:pt idx="9">
                  <c:v>1184.93</c:v>
                </c:pt>
                <c:pt idx="10">
                  <c:v>0</c:v>
                </c:pt>
                <c:pt idx="11">
                  <c:v>569.98</c:v>
                </c:pt>
              </c:numCache>
            </c:numRef>
          </c:val>
        </c:ser>
        <c:ser>
          <c:idx val="1"/>
          <c:order val="1"/>
          <c:tx>
            <c:strRef>
              <c:f>'OTB Bottoms Up'!$C$4</c:f>
              <c:strCache>
                <c:ptCount val="1"/>
                <c:pt idx="0">
                  <c:v>Accessories</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Up'!$AR$7:$BC$7</c:f>
              <c:numCache>
                <c:formatCode>_(* #,##0_);_(* \(#,##0\);_(* "-"??_);_(@_)</c:formatCode>
                <c:ptCount val="12"/>
                <c:pt idx="0">
                  <c:v>0</c:v>
                </c:pt>
                <c:pt idx="1">
                  <c:v>140</c:v>
                </c:pt>
                <c:pt idx="2">
                  <c:v>0</c:v>
                </c:pt>
                <c:pt idx="3">
                  <c:v>0</c:v>
                </c:pt>
                <c:pt idx="4">
                  <c:v>135</c:v>
                </c:pt>
                <c:pt idx="5">
                  <c:v>191.99</c:v>
                </c:pt>
                <c:pt idx="6">
                  <c:v>141</c:v>
                </c:pt>
                <c:pt idx="7">
                  <c:v>0</c:v>
                </c:pt>
                <c:pt idx="8">
                  <c:v>135</c:v>
                </c:pt>
                <c:pt idx="10">
                  <c:v>986.19</c:v>
                </c:pt>
                <c:pt idx="11">
                  <c:v>300</c:v>
                </c:pt>
              </c:numCache>
            </c:numRef>
          </c:val>
        </c:ser>
        <c:ser>
          <c:idx val="2"/>
          <c:order val="2"/>
          <c:tx>
            <c:strRef>
              <c:f>'OTB Bottoms Up'!$C$5</c:f>
              <c:strCache>
                <c:ptCount val="1"/>
                <c:pt idx="0">
                  <c:v>Trainers</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Up'!$BH$7:$BS$7</c:f>
              <c:numCache>
                <c:formatCode>_(* #,##0_);_(* \(#,##0\);_(* "-"??_);_(@_)</c:formatCode>
                <c:ptCount val="12"/>
                <c:pt idx="0">
                  <c:v>649.99</c:v>
                </c:pt>
                <c:pt idx="1">
                  <c:v>2280.5500000000002</c:v>
                </c:pt>
                <c:pt idx="2">
                  <c:v>5552.9</c:v>
                </c:pt>
                <c:pt idx="3">
                  <c:v>6595.4</c:v>
                </c:pt>
                <c:pt idx="4">
                  <c:v>4525.7299999999996</c:v>
                </c:pt>
                <c:pt idx="5">
                  <c:v>2874.24</c:v>
                </c:pt>
                <c:pt idx="6">
                  <c:v>3349.1</c:v>
                </c:pt>
                <c:pt idx="7">
                  <c:v>2854.05</c:v>
                </c:pt>
                <c:pt idx="8">
                  <c:v>534.95000000000005</c:v>
                </c:pt>
                <c:pt idx="9">
                  <c:v>1022.97</c:v>
                </c:pt>
                <c:pt idx="10">
                  <c:v>1363.96</c:v>
                </c:pt>
                <c:pt idx="11">
                  <c:v>0</c:v>
                </c:pt>
              </c:numCache>
            </c:numRef>
          </c:val>
        </c:ser>
        <c:ser>
          <c:idx val="3"/>
          <c:order val="3"/>
          <c:tx>
            <c:strRef>
              <c:f>'OTB Bottoms Up'!$C$6</c:f>
              <c:strCache>
                <c:ptCount val="1"/>
                <c:pt idx="0">
                  <c:v>Apparel</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Up'!$BX$7:$CI$7</c:f>
              <c:numCache>
                <c:formatCode>_(* #,##0_);_(* \(#,##0\);_(* "-"??_);_(@_)</c:formatCode>
                <c:ptCount val="12"/>
                <c:pt idx="0">
                  <c:v>0</c:v>
                </c:pt>
                <c:pt idx="1">
                  <c:v>714</c:v>
                </c:pt>
                <c:pt idx="2">
                  <c:v>100</c:v>
                </c:pt>
                <c:pt idx="3">
                  <c:v>0</c:v>
                </c:pt>
                <c:pt idx="4">
                  <c:v>0</c:v>
                </c:pt>
                <c:pt idx="5">
                  <c:v>357</c:v>
                </c:pt>
                <c:pt idx="6">
                  <c:v>1193</c:v>
                </c:pt>
                <c:pt idx="7">
                  <c:v>0</c:v>
                </c:pt>
                <c:pt idx="8">
                  <c:v>0</c:v>
                </c:pt>
                <c:pt idx="9">
                  <c:v>0</c:v>
                </c:pt>
                <c:pt idx="10">
                  <c:v>0</c:v>
                </c:pt>
                <c:pt idx="11">
                  <c:v>0</c:v>
                </c:pt>
              </c:numCache>
            </c:numRef>
          </c:val>
        </c:ser>
        <c:ser>
          <c:idx val="4"/>
          <c:order val="4"/>
          <c:tx>
            <c:strRef>
              <c:f>'OTB Bottoms Up'!$C$7</c:f>
              <c:strCache>
                <c:ptCount val="1"/>
                <c:pt idx="0">
                  <c:v>Nutritional</c:v>
                </c:pt>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Up'!$CN$7:$CY$7</c:f>
              <c:numCache>
                <c:formatCode>_(* #,##0_);_(* \(#,##0\);_(* "-"??_);_(@_)</c:formatCode>
                <c:ptCount val="12"/>
                <c:pt idx="0">
                  <c:v>0</c:v>
                </c:pt>
                <c:pt idx="1">
                  <c:v>1692.69</c:v>
                </c:pt>
                <c:pt idx="2">
                  <c:v>11550.87</c:v>
                </c:pt>
                <c:pt idx="3">
                  <c:v>10326.6</c:v>
                </c:pt>
                <c:pt idx="4">
                  <c:v>9947.6</c:v>
                </c:pt>
                <c:pt idx="5">
                  <c:v>4948.04</c:v>
                </c:pt>
                <c:pt idx="6">
                  <c:v>7562.61</c:v>
                </c:pt>
                <c:pt idx="7">
                  <c:v>4325.88</c:v>
                </c:pt>
                <c:pt idx="8">
                  <c:v>421.59</c:v>
                </c:pt>
                <c:pt idx="9">
                  <c:v>3771.28</c:v>
                </c:pt>
                <c:pt idx="10">
                  <c:v>4243.8900000000003</c:v>
                </c:pt>
                <c:pt idx="11">
                  <c:v>239.99</c:v>
                </c:pt>
              </c:numCache>
            </c:numRef>
          </c:val>
        </c:ser>
        <c:ser>
          <c:idx val="5"/>
          <c:order val="5"/>
          <c:tx>
            <c:strRef>
              <c:f>'OTB Bottoms Up'!$C$8</c:f>
              <c:strCache>
                <c:ptCount val="1"/>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Up'!$DD$7:$DO$7</c:f>
              <c:numCache>
                <c:formatCode>_(* #,##0_);_(* \(#,##0\);_(* "-"??_);_(@_)</c:formatCode>
                <c:ptCount val="12"/>
                <c:pt idx="0">
                  <c:v>0</c:v>
                </c:pt>
                <c:pt idx="1">
                  <c:v>709.36</c:v>
                </c:pt>
                <c:pt idx="2">
                  <c:v>2148.37</c:v>
                </c:pt>
                <c:pt idx="3">
                  <c:v>1795.89</c:v>
                </c:pt>
                <c:pt idx="4">
                  <c:v>1000.95</c:v>
                </c:pt>
                <c:pt idx="5">
                  <c:v>1376.34</c:v>
                </c:pt>
                <c:pt idx="6">
                  <c:v>719.93</c:v>
                </c:pt>
                <c:pt idx="7">
                  <c:v>401.98</c:v>
                </c:pt>
                <c:pt idx="8">
                  <c:v>347.97</c:v>
                </c:pt>
                <c:pt idx="9">
                  <c:v>50.99</c:v>
                </c:pt>
                <c:pt idx="10">
                  <c:v>1873.61</c:v>
                </c:pt>
                <c:pt idx="11">
                  <c:v>161.99</c:v>
                </c:pt>
              </c:numCache>
            </c:numRef>
          </c:val>
        </c:ser>
        <c:ser>
          <c:idx val="6"/>
          <c:order val="6"/>
          <c:tx>
            <c:strRef>
              <c:f>'OTB Bottoms Up'!$C$9</c:f>
              <c:strCache>
                <c:ptCount val="1"/>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Up'!$DT$7:$EE$7</c:f>
              <c:numCache>
                <c:formatCode>_(* #,##0_);_(* \(#,##0\);_(* "-"??_);_(@_)</c:formatCode>
                <c:ptCount val="12"/>
                <c:pt idx="0">
                  <c:v>439.72</c:v>
                </c:pt>
                <c:pt idx="1">
                  <c:v>9304.77</c:v>
                </c:pt>
                <c:pt idx="2">
                  <c:v>8284.64</c:v>
                </c:pt>
                <c:pt idx="3">
                  <c:v>7338.77</c:v>
                </c:pt>
                <c:pt idx="4">
                  <c:v>15812.39</c:v>
                </c:pt>
                <c:pt idx="5">
                  <c:v>10547.39</c:v>
                </c:pt>
                <c:pt idx="6">
                  <c:v>5739.11</c:v>
                </c:pt>
                <c:pt idx="7">
                  <c:v>8348.81</c:v>
                </c:pt>
                <c:pt idx="8">
                  <c:v>14970.84</c:v>
                </c:pt>
                <c:pt idx="9">
                  <c:v>5181.96</c:v>
                </c:pt>
                <c:pt idx="10">
                  <c:v>7290.8</c:v>
                </c:pt>
                <c:pt idx="11">
                  <c:v>2038.74</c:v>
                </c:pt>
              </c:numCache>
            </c:numRef>
          </c:val>
        </c:ser>
        <c:ser>
          <c:idx val="7"/>
          <c:order val="7"/>
          <c:tx>
            <c:strRef>
              <c:f>'OTB Bottoms Up'!$C$10</c:f>
              <c:strCache>
                <c:ptCount val="1"/>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Up'!$EJ$7:$EU$7</c:f>
              <c:numCache>
                <c:formatCode>_(* #,##0_);_(* \(#,##0\);_(* "-"??_);_(@_)</c:formatCode>
                <c:ptCount val="12"/>
                <c:pt idx="0">
                  <c:v>1624.99</c:v>
                </c:pt>
                <c:pt idx="1">
                  <c:v>6068.37</c:v>
                </c:pt>
                <c:pt idx="2">
                  <c:v>11216.9</c:v>
                </c:pt>
                <c:pt idx="3">
                  <c:v>9308.44</c:v>
                </c:pt>
                <c:pt idx="4">
                  <c:v>13341.03</c:v>
                </c:pt>
                <c:pt idx="5">
                  <c:v>9896.2800000000007</c:v>
                </c:pt>
                <c:pt idx="6">
                  <c:v>14434.47</c:v>
                </c:pt>
                <c:pt idx="7">
                  <c:v>5695.07</c:v>
                </c:pt>
                <c:pt idx="8">
                  <c:v>4022.57</c:v>
                </c:pt>
                <c:pt idx="9">
                  <c:v>3145.08</c:v>
                </c:pt>
                <c:pt idx="10">
                  <c:v>2111.83</c:v>
                </c:pt>
                <c:pt idx="11">
                  <c:v>1929.98</c:v>
                </c:pt>
              </c:numCache>
            </c:numRef>
          </c:val>
        </c:ser>
        <c:ser>
          <c:idx val="8"/>
          <c:order val="8"/>
          <c:tx>
            <c:strRef>
              <c:f>'OTB Bottoms Up'!$C$11</c:f>
              <c:strCache>
                <c:ptCount val="1"/>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Up'!$EZ$7:$FK$7</c:f>
              <c:numCache>
                <c:formatCode>_(* #,##0_);_(* \(#,##0\);_(* "-"??_);_(@_)</c:formatCode>
                <c:ptCount val="12"/>
                <c:pt idx="0">
                  <c:v>0</c:v>
                </c:pt>
                <c:pt idx="1">
                  <c:v>1919.99</c:v>
                </c:pt>
                <c:pt idx="2">
                  <c:v>0</c:v>
                </c:pt>
                <c:pt idx="3">
                  <c:v>0</c:v>
                </c:pt>
                <c:pt idx="4">
                  <c:v>449.99</c:v>
                </c:pt>
                <c:pt idx="5">
                  <c:v>0</c:v>
                </c:pt>
                <c:pt idx="6">
                  <c:v>0</c:v>
                </c:pt>
                <c:pt idx="7">
                  <c:v>0</c:v>
                </c:pt>
              </c:numCache>
            </c:numRef>
          </c:val>
        </c:ser>
        <c:ser>
          <c:idx val="9"/>
          <c:order val="9"/>
          <c:tx>
            <c:strRef>
              <c:f>'OTB Bottoms Up'!$C$12</c:f>
              <c:strCache>
                <c:ptCount val="1"/>
              </c:strCache>
            </c:strRef>
          </c:tx>
          <c:marker>
            <c:symbol val="none"/>
          </c:marker>
          <c:cat>
            <c:numRef>
              <c:f>'OTB Bottoms Up'!$AB$6:$AM$6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Bottoms Up'!$FP$7:$GA$7</c:f>
              <c:numCache>
                <c:formatCode>_(* #,##0_);_(* \(#,##0\);_(* "-"??_);_(@_)</c:formatCode>
                <c:ptCount val="12"/>
              </c:numCache>
            </c:numRef>
          </c:val>
        </c:ser>
        <c:dLbls/>
        <c:marker val="1"/>
        <c:axId val="53928320"/>
        <c:axId val="53929856"/>
      </c:lineChart>
      <c:dateAx>
        <c:axId val="53928320"/>
        <c:scaling>
          <c:orientation val="minMax"/>
        </c:scaling>
        <c:axPos val="b"/>
        <c:numFmt formatCode="mmm\-yy" sourceLinked="1"/>
        <c:tickLblPos val="nextTo"/>
        <c:crossAx val="53929856"/>
        <c:crosses val="autoZero"/>
        <c:auto val="1"/>
        <c:lblOffset val="100"/>
        <c:baseTimeUnit val="days"/>
      </c:dateAx>
      <c:valAx>
        <c:axId val="53929856"/>
        <c:scaling>
          <c:orientation val="minMax"/>
        </c:scaling>
        <c:axPos val="l"/>
        <c:majorGridlines/>
        <c:numFmt formatCode="_(* #,##0_);_(* \(#,##0\);_(* &quot;-&quot;??_);_(@_)" sourceLinked="1"/>
        <c:tickLblPos val="nextTo"/>
        <c:crossAx val="53928320"/>
        <c:crosses val="autoZero"/>
        <c:crossBetween val="between"/>
      </c:valAx>
    </c:plotArea>
    <c:legend>
      <c:legendPos val="r"/>
      <c:layout/>
    </c:legend>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Up'!$K$8</c:f>
              <c:strCache>
                <c:ptCount val="1"/>
                <c:pt idx="0">
                  <c:v>Inventory Target</c:v>
                </c:pt>
              </c:strCache>
            </c:strRef>
          </c:tx>
          <c:spPr>
            <a:ln>
              <a:solidFill>
                <a:schemeClr val="accent2"/>
              </a:solidFill>
            </a:ln>
          </c:spPr>
          <c:marker>
            <c:symbol val="none"/>
          </c:marker>
          <c:cat>
            <c:numRef>
              <c:f>'OTB Bottoms Up'!$L$6:$V$6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Up'!$L$8:$V$8</c:f>
              <c:numCache>
                <c:formatCode>_(* #,##0_);_(* \(#,##0\);_(* "-"??_);_(@_)</c:formatCode>
                <c:ptCount val="11"/>
                <c:pt idx="0">
                  <c:v>11425.066031015398</c:v>
                </c:pt>
                <c:pt idx="1">
                  <c:v>45014.446545016166</c:v>
                </c:pt>
                <c:pt idx="2">
                  <c:v>69269.255575647985</c:v>
                </c:pt>
                <c:pt idx="3">
                  <c:v>63598.084826565842</c:v>
                </c:pt>
                <c:pt idx="4">
                  <c:v>46081.705024932875</c:v>
                </c:pt>
                <c:pt idx="5">
                  <c:v>42036.223354704372</c:v>
                </c:pt>
                <c:pt idx="6">
                  <c:v>39953.409227902899</c:v>
                </c:pt>
                <c:pt idx="7">
                  <c:v>16963.829524905475</c:v>
                </c:pt>
                <c:pt idx="8">
                  <c:v>14142.214915885805</c:v>
                </c:pt>
                <c:pt idx="9">
                  <c:v>25147.817962628094</c:v>
                </c:pt>
                <c:pt idx="10">
                  <c:v>15408.864321332678</c:v>
                </c:pt>
              </c:numCache>
            </c:numRef>
          </c:val>
        </c:ser>
        <c:ser>
          <c:idx val="1"/>
          <c:order val="1"/>
          <c:tx>
            <c:strRef>
              <c:f>'OTB Bottoms Up'!$K$14</c:f>
              <c:strCache>
                <c:ptCount val="1"/>
                <c:pt idx="0">
                  <c:v>Inventory Projection</c:v>
                </c:pt>
              </c:strCache>
            </c:strRef>
          </c:tx>
          <c:spPr>
            <a:ln>
              <a:prstDash val="sysDot"/>
            </a:ln>
          </c:spPr>
          <c:marker>
            <c:symbol val="none"/>
          </c:marker>
          <c:cat>
            <c:numRef>
              <c:f>'OTB Bottoms Up'!$L$6:$V$6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Up'!$L$14:$V$14</c:f>
              <c:numCache>
                <c:formatCode>_(* #,##0_);_(* \(#,##0\);_(* "-"??_);_(@_)</c:formatCode>
                <c:ptCount val="11"/>
                <c:pt idx="0">
                  <c:v>211794.46500000003</c:v>
                </c:pt>
                <c:pt idx="1">
                  <c:v>188729.745</c:v>
                </c:pt>
                <c:pt idx="2">
                  <c:v>149636.07500000001</c:v>
                </c:pt>
                <c:pt idx="3">
                  <c:v>114004.00499999999</c:v>
                </c:pt>
                <c:pt idx="4">
                  <c:v>68791.315000000002</c:v>
                </c:pt>
                <c:pt idx="5">
                  <c:v>38540.044999999998</c:v>
                </c:pt>
                <c:pt idx="6">
                  <c:v>5060.8349999999919</c:v>
                </c:pt>
                <c:pt idx="7">
                  <c:v>-16774.935000000009</c:v>
                </c:pt>
                <c:pt idx="8">
                  <c:v>-37207.85500000001</c:v>
                </c:pt>
                <c:pt idx="9">
                  <c:v>-51565.065000000002</c:v>
                </c:pt>
                <c:pt idx="10">
                  <c:v>-69435.345000000016</c:v>
                </c:pt>
              </c:numCache>
            </c:numRef>
          </c:val>
        </c:ser>
        <c:dLbls/>
        <c:marker val="1"/>
        <c:axId val="53943296"/>
        <c:axId val="53965568"/>
      </c:lineChart>
      <c:dateAx>
        <c:axId val="53943296"/>
        <c:scaling>
          <c:orientation val="minMax"/>
        </c:scaling>
        <c:axPos val="b"/>
        <c:numFmt formatCode="mmm\-yy" sourceLinked="1"/>
        <c:tickLblPos val="nextTo"/>
        <c:crossAx val="53965568"/>
        <c:crosses val="autoZero"/>
        <c:auto val="1"/>
        <c:lblOffset val="100"/>
        <c:baseTimeUnit val="days"/>
        <c:majorUnit val="1"/>
        <c:majorTimeUnit val="months"/>
      </c:dateAx>
      <c:valAx>
        <c:axId val="53965568"/>
        <c:scaling>
          <c:orientation val="minMax"/>
          <c:min val="0"/>
        </c:scaling>
        <c:axPos val="l"/>
        <c:majorGridlines/>
        <c:numFmt formatCode="_(* #,##0_);_(* \(#,##0\);_(* &quot;-&quot;??_);_(@_)" sourceLinked="1"/>
        <c:tickLblPos val="nextTo"/>
        <c:crossAx val="53943296"/>
        <c:crosses val="autoZero"/>
        <c:crossBetween val="between"/>
      </c:valAx>
    </c:plotArea>
    <c:legend>
      <c:legendPos val="r"/>
      <c:layout>
        <c:manualLayout>
          <c:xMode val="edge"/>
          <c:yMode val="edge"/>
          <c:x val="0.8186752389896228"/>
          <c:y val="0.21483595800524941"/>
          <c:w val="0.16969009607744012"/>
          <c:h val="0.14428623505395174"/>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Up'!$AA$8</c:f>
              <c:strCache>
                <c:ptCount val="1"/>
                <c:pt idx="0">
                  <c:v>Inventory Target</c:v>
                </c:pt>
              </c:strCache>
            </c:strRef>
          </c:tx>
          <c:spPr>
            <a:ln>
              <a:solidFill>
                <a:schemeClr val="accent2"/>
              </a:solidFill>
            </a:ln>
          </c:spPr>
          <c:marker>
            <c:symbol val="none"/>
          </c:marker>
          <c:cat>
            <c:numRef>
              <c:f>'OTB Bottoms Up'!$AB$6:$AL$6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Up'!$AB$8:$AL$8</c:f>
              <c:numCache>
                <c:formatCode>_(* #,##0_);_(* \(#,##0\);_(* "-"??_);_(@_)</c:formatCode>
                <c:ptCount val="11"/>
                <c:pt idx="0">
                  <c:v>470.00575373993098</c:v>
                </c:pt>
                <c:pt idx="1">
                  <c:v>950.01205545509356</c:v>
                </c:pt>
                <c:pt idx="2">
                  <c:v>1013.9755603046743</c:v>
                </c:pt>
                <c:pt idx="3">
                  <c:v>533.96925858951181</c:v>
                </c:pt>
                <c:pt idx="4">
                  <c:v>119.98657460682779</c:v>
                </c:pt>
                <c:pt idx="5">
                  <c:v>800.00383582662073</c:v>
                </c:pt>
                <c:pt idx="6">
                  <c:v>1100.0002739876159</c:v>
                </c:pt>
                <c:pt idx="7">
                  <c:v>419.98301276782291</c:v>
                </c:pt>
                <c:pt idx="8">
                  <c:v>2369.9898624582174</c:v>
                </c:pt>
                <c:pt idx="9">
                  <c:v>2369.9898624582174</c:v>
                </c:pt>
                <c:pt idx="10">
                  <c:v>1140.0224669844924</c:v>
                </c:pt>
              </c:numCache>
            </c:numRef>
          </c:val>
        </c:ser>
        <c:ser>
          <c:idx val="1"/>
          <c:order val="1"/>
          <c:tx>
            <c:strRef>
              <c:f>'OTB Bottoms Up'!$AA$14</c:f>
              <c:strCache>
                <c:ptCount val="1"/>
                <c:pt idx="0">
                  <c:v>Inventory Projection</c:v>
                </c:pt>
              </c:strCache>
            </c:strRef>
          </c:tx>
          <c:spPr>
            <a:ln>
              <a:prstDash val="sysDot"/>
            </a:ln>
          </c:spPr>
          <c:marker>
            <c:symbol val="none"/>
          </c:marker>
          <c:cat>
            <c:numRef>
              <c:f>'OTB Bottoms Up'!$AB$6:$AL$6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Up'!$AB$14:$AL$14</c:f>
              <c:numCache>
                <c:formatCode>_(* #,##0_);_(* \(#,##0\);_(* "-"??_);_(@_)</c:formatCode>
                <c:ptCount val="11"/>
                <c:pt idx="0">
                  <c:v>1259</c:v>
                </c:pt>
                <c:pt idx="1">
                  <c:v>1024.01</c:v>
                </c:pt>
                <c:pt idx="2">
                  <c:v>784.02</c:v>
                </c:pt>
                <c:pt idx="3">
                  <c:v>517.04999999999995</c:v>
                </c:pt>
                <c:pt idx="4">
                  <c:v>517.04999999999995</c:v>
                </c:pt>
                <c:pt idx="5">
                  <c:v>457.05999999999995</c:v>
                </c:pt>
                <c:pt idx="6">
                  <c:v>117.06999999999994</c:v>
                </c:pt>
                <c:pt idx="7">
                  <c:v>-92.910000000000053</c:v>
                </c:pt>
                <c:pt idx="8">
                  <c:v>-92.910000000000053</c:v>
                </c:pt>
                <c:pt idx="9">
                  <c:v>-1277.8400000000001</c:v>
                </c:pt>
                <c:pt idx="10">
                  <c:v>-1277.8400000000001</c:v>
                </c:pt>
              </c:numCache>
            </c:numRef>
          </c:val>
        </c:ser>
        <c:dLbls/>
        <c:marker val="1"/>
        <c:axId val="53991296"/>
        <c:axId val="53992832"/>
      </c:lineChart>
      <c:dateAx>
        <c:axId val="53991296"/>
        <c:scaling>
          <c:orientation val="minMax"/>
        </c:scaling>
        <c:axPos val="b"/>
        <c:numFmt formatCode="mmm\-yy" sourceLinked="1"/>
        <c:tickLblPos val="nextTo"/>
        <c:crossAx val="53992832"/>
        <c:crosses val="autoZero"/>
        <c:auto val="1"/>
        <c:lblOffset val="100"/>
        <c:baseTimeUnit val="days"/>
        <c:majorUnit val="1"/>
        <c:majorTimeUnit val="months"/>
      </c:dateAx>
      <c:valAx>
        <c:axId val="53992832"/>
        <c:scaling>
          <c:orientation val="minMax"/>
          <c:min val="0"/>
        </c:scaling>
        <c:axPos val="l"/>
        <c:majorGridlines/>
        <c:numFmt formatCode="_(* #,##0_);_(* \(#,##0\);_(* &quot;-&quot;??_);_(@_)" sourceLinked="1"/>
        <c:tickLblPos val="nextTo"/>
        <c:crossAx val="53991296"/>
        <c:crosses val="autoZero"/>
        <c:crossBetween val="between"/>
      </c:valAx>
    </c:plotArea>
    <c:legend>
      <c:legendPos val="r"/>
      <c:layout>
        <c:manualLayout>
          <c:xMode val="edge"/>
          <c:yMode val="edge"/>
          <c:x val="0.8186752389896228"/>
          <c:y val="0.21483595800524941"/>
          <c:w val="0.17255449292014471"/>
          <c:h val="0.16743438320210008"/>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Up'!$AQ$8</c:f>
              <c:strCache>
                <c:ptCount val="1"/>
                <c:pt idx="0">
                  <c:v>Inventory Target</c:v>
                </c:pt>
              </c:strCache>
            </c:strRef>
          </c:tx>
          <c:spPr>
            <a:ln>
              <a:solidFill>
                <a:schemeClr val="accent2"/>
              </a:solidFill>
            </a:ln>
          </c:spPr>
          <c:marker>
            <c:symbol val="none"/>
          </c:marker>
          <c:cat>
            <c:numRef>
              <c:f>'OTB Bottoms Up'!$AR$6:$BB$6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Up'!$AR$8:$BB$8</c:f>
              <c:numCache>
                <c:formatCode>_(* #,##0_);_(* \(#,##0\);_(* "-"??_);_(@_)</c:formatCode>
                <c:ptCount val="11"/>
                <c:pt idx="0">
                  <c:v>280.01534330648258</c:v>
                </c:pt>
                <c:pt idx="1">
                  <c:v>280.01534330648258</c:v>
                </c:pt>
                <c:pt idx="2">
                  <c:v>0</c:v>
                </c:pt>
                <c:pt idx="3">
                  <c:v>270.01479533125104</c:v>
                </c:pt>
                <c:pt idx="4">
                  <c:v>654.01583648419103</c:v>
                </c:pt>
                <c:pt idx="5">
                  <c:v>666.01649405446881</c:v>
                </c:pt>
                <c:pt idx="6">
                  <c:v>282.01545290152887</c:v>
                </c:pt>
                <c:pt idx="7">
                  <c:v>270.01479533125104</c:v>
                </c:pt>
                <c:pt idx="8">
                  <c:v>270.01479533125104</c:v>
                </c:pt>
                <c:pt idx="9">
                  <c:v>1972.4880815387148</c:v>
                </c:pt>
                <c:pt idx="10">
                  <c:v>2572.5209600526059</c:v>
                </c:pt>
              </c:numCache>
            </c:numRef>
          </c:val>
        </c:ser>
        <c:ser>
          <c:idx val="1"/>
          <c:order val="1"/>
          <c:tx>
            <c:strRef>
              <c:f>'OTB Bottoms Up'!$AQ$14</c:f>
              <c:strCache>
                <c:ptCount val="1"/>
                <c:pt idx="0">
                  <c:v>Inventory Projection</c:v>
                </c:pt>
              </c:strCache>
            </c:strRef>
          </c:tx>
          <c:spPr>
            <a:ln>
              <a:prstDash val="sysDot"/>
            </a:ln>
          </c:spPr>
          <c:marker>
            <c:symbol val="none"/>
          </c:marker>
          <c:cat>
            <c:numRef>
              <c:f>'OTB Bottoms Up'!$AR$6:$BB$6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Up'!$AR$14:$BB$14</c:f>
              <c:numCache>
                <c:formatCode>_(* #,##0_);_(* \(#,##0\);_(* "-"??_);_(@_)</c:formatCode>
                <c:ptCount val="11"/>
                <c:pt idx="0">
                  <c:v>1703</c:v>
                </c:pt>
                <c:pt idx="1">
                  <c:v>1563</c:v>
                </c:pt>
                <c:pt idx="2">
                  <c:v>1563</c:v>
                </c:pt>
                <c:pt idx="3">
                  <c:v>1563</c:v>
                </c:pt>
                <c:pt idx="4">
                  <c:v>1428</c:v>
                </c:pt>
                <c:pt idx="5">
                  <c:v>1236.01</c:v>
                </c:pt>
                <c:pt idx="6">
                  <c:v>1095.01</c:v>
                </c:pt>
                <c:pt idx="7">
                  <c:v>1095.01</c:v>
                </c:pt>
                <c:pt idx="8">
                  <c:v>960.01</c:v>
                </c:pt>
                <c:pt idx="9">
                  <c:v>960.01</c:v>
                </c:pt>
                <c:pt idx="10">
                  <c:v>-26.180000000000064</c:v>
                </c:pt>
              </c:numCache>
            </c:numRef>
          </c:val>
        </c:ser>
        <c:dLbls/>
        <c:marker val="1"/>
        <c:axId val="54633216"/>
        <c:axId val="54634752"/>
      </c:lineChart>
      <c:dateAx>
        <c:axId val="54633216"/>
        <c:scaling>
          <c:orientation val="minMax"/>
        </c:scaling>
        <c:axPos val="b"/>
        <c:numFmt formatCode="mmm\-yy" sourceLinked="1"/>
        <c:tickLblPos val="nextTo"/>
        <c:crossAx val="54634752"/>
        <c:crosses val="autoZero"/>
        <c:auto val="1"/>
        <c:lblOffset val="100"/>
        <c:baseTimeUnit val="days"/>
        <c:majorUnit val="1"/>
        <c:majorTimeUnit val="months"/>
      </c:dateAx>
      <c:valAx>
        <c:axId val="54634752"/>
        <c:scaling>
          <c:orientation val="minMax"/>
          <c:min val="0"/>
        </c:scaling>
        <c:axPos val="l"/>
        <c:majorGridlines/>
        <c:numFmt formatCode="_(* #,##0_);_(* \(#,##0\);_(* &quot;-&quot;??_);_(@_)" sourceLinked="1"/>
        <c:tickLblPos val="nextTo"/>
        <c:crossAx val="54633216"/>
        <c:crosses val="autoZero"/>
        <c:crossBetween val="between"/>
      </c:valAx>
    </c:plotArea>
    <c:legend>
      <c:legendPos val="r"/>
      <c:layout>
        <c:manualLayout>
          <c:xMode val="edge"/>
          <c:yMode val="edge"/>
          <c:x val="0.79030645991946047"/>
          <c:y val="0.21483595800524941"/>
          <c:w val="0.19805885966381842"/>
          <c:h val="0.14428623505395174"/>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Up'!$BG$8</c:f>
              <c:strCache>
                <c:ptCount val="1"/>
                <c:pt idx="0">
                  <c:v>Inventory Target</c:v>
                </c:pt>
              </c:strCache>
            </c:strRef>
          </c:tx>
          <c:spPr>
            <a:ln>
              <a:solidFill>
                <a:schemeClr val="accent2"/>
              </a:solidFill>
            </a:ln>
          </c:spPr>
          <c:marker>
            <c:symbol val="none"/>
          </c:marker>
          <c:cat>
            <c:numRef>
              <c:f>'OTB Bottoms Up'!$BH$6:$BR$6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Up'!$BH$8:$BR$8</c:f>
              <c:numCache>
                <c:formatCode>_(* #,##0_);_(* \(#,##0\);_(* "-"??_);_(@_)</c:formatCode>
                <c:ptCount val="11"/>
                <c:pt idx="0">
                  <c:v>5861.4011726669951</c:v>
                </c:pt>
                <c:pt idx="1">
                  <c:v>15667.758507315468</c:v>
                </c:pt>
                <c:pt idx="2">
                  <c:v>24297.931393501014</c:v>
                </c:pt>
                <c:pt idx="3">
                  <c:v>22243.4788207573</c:v>
                </c:pt>
                <c:pt idx="4">
                  <c:v>14800.751000054797</c:v>
                </c:pt>
                <c:pt idx="5">
                  <c:v>12447.362047235465</c:v>
                </c:pt>
                <c:pt idx="6">
                  <c:v>12406.979834511481</c:v>
                </c:pt>
                <c:pt idx="7">
                  <c:v>6778.3714176119247</c:v>
                </c:pt>
                <c:pt idx="8">
                  <c:v>3116.010740314538</c:v>
                </c:pt>
                <c:pt idx="9">
                  <c:v>4774.1215957038748</c:v>
                </c:pt>
                <c:pt idx="10">
                  <c:v>2728.0694832593567</c:v>
                </c:pt>
              </c:numCache>
            </c:numRef>
          </c:val>
        </c:ser>
        <c:ser>
          <c:idx val="1"/>
          <c:order val="1"/>
          <c:tx>
            <c:strRef>
              <c:f>'OTB Bottoms Up'!$BG$14</c:f>
              <c:strCache>
                <c:ptCount val="1"/>
                <c:pt idx="0">
                  <c:v>Inventory Projection</c:v>
                </c:pt>
              </c:strCache>
            </c:strRef>
          </c:tx>
          <c:spPr>
            <a:ln>
              <a:prstDash val="sysDot"/>
            </a:ln>
          </c:spPr>
          <c:marker>
            <c:symbol val="none"/>
          </c:marker>
          <c:cat>
            <c:numRef>
              <c:f>'OTB Bottoms Up'!$BH$6:$BR$6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Up'!$BH$14:$BR$14</c:f>
              <c:numCache>
                <c:formatCode>_(* #,##0_);_(* \(#,##0\);_(* "-"??_);_(@_)</c:formatCode>
                <c:ptCount val="11"/>
                <c:pt idx="0">
                  <c:v>19853.502499999999</c:v>
                </c:pt>
                <c:pt idx="1">
                  <c:v>17572.952499999999</c:v>
                </c:pt>
                <c:pt idx="2">
                  <c:v>12020.0525</c:v>
                </c:pt>
                <c:pt idx="3">
                  <c:v>5424.6525000000001</c:v>
                </c:pt>
                <c:pt idx="4">
                  <c:v>898.92250000000058</c:v>
                </c:pt>
                <c:pt idx="5">
                  <c:v>-1975.3174999999992</c:v>
                </c:pt>
                <c:pt idx="6">
                  <c:v>-5324.4174999999996</c:v>
                </c:pt>
                <c:pt idx="7">
                  <c:v>-8178.4674999999997</c:v>
                </c:pt>
                <c:pt idx="8">
                  <c:v>-8713.4174999999996</c:v>
                </c:pt>
                <c:pt idx="9">
                  <c:v>-9736.3874999999989</c:v>
                </c:pt>
                <c:pt idx="10">
                  <c:v>-11100.3475</c:v>
                </c:pt>
              </c:numCache>
            </c:numRef>
          </c:val>
        </c:ser>
        <c:dLbls/>
        <c:marker val="1"/>
        <c:axId val="55255040"/>
        <c:axId val="55256576"/>
      </c:lineChart>
      <c:dateAx>
        <c:axId val="55255040"/>
        <c:scaling>
          <c:orientation val="minMax"/>
        </c:scaling>
        <c:axPos val="b"/>
        <c:numFmt formatCode="mmm\-yy" sourceLinked="1"/>
        <c:tickLblPos val="nextTo"/>
        <c:crossAx val="55256576"/>
        <c:crosses val="autoZero"/>
        <c:auto val="1"/>
        <c:lblOffset val="100"/>
        <c:baseTimeUnit val="days"/>
        <c:majorUnit val="1"/>
        <c:majorTimeUnit val="months"/>
      </c:dateAx>
      <c:valAx>
        <c:axId val="55256576"/>
        <c:scaling>
          <c:orientation val="minMax"/>
          <c:min val="0"/>
        </c:scaling>
        <c:axPos val="l"/>
        <c:majorGridlines/>
        <c:numFmt formatCode="_(* #,##0_);_(* \(#,##0\);_(* &quot;-&quot;??_);_(@_)" sourceLinked="1"/>
        <c:tickLblPos val="nextTo"/>
        <c:crossAx val="55255040"/>
        <c:crosses val="autoZero"/>
        <c:crossBetween val="between"/>
      </c:valAx>
    </c:plotArea>
    <c:legend>
      <c:legendPos val="r"/>
      <c:layout>
        <c:manualLayout>
          <c:xMode val="edge"/>
          <c:yMode val="edge"/>
          <c:x val="0.77612206275633977"/>
          <c:y val="0.21483595800524941"/>
          <c:w val="0.2122432568269397"/>
          <c:h val="0.19984179060950716"/>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Down'!$CK$7</c:f>
              <c:strCache>
                <c:ptCount val="1"/>
                <c:pt idx="0">
                  <c:v>COGS Forecast Apparel</c:v>
                </c:pt>
              </c:strCache>
            </c:strRef>
          </c:tx>
          <c:marker>
            <c:symbol val="none"/>
          </c:marker>
          <c:cat>
            <c:numRef>
              <c:f>'OTB Tops Down'!$CL$6:$CW$6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Down'!$CL$7:$CW$7</c:f>
              <c:numCache>
                <c:formatCode>_(* #,##0_);_(* \(#,##0\);_(* "-"??_);_(@_)</c:formatCode>
                <c:ptCount val="12"/>
                <c:pt idx="0">
                  <c:v>4213.5728925225012</c:v>
                </c:pt>
                <c:pt idx="1">
                  <c:v>4807.1953702504734</c:v>
                </c:pt>
                <c:pt idx="2">
                  <c:v>8681.2157934083862</c:v>
                </c:pt>
                <c:pt idx="3">
                  <c:v>9750</c:v>
                </c:pt>
                <c:pt idx="4">
                  <c:v>9000</c:v>
                </c:pt>
                <c:pt idx="5">
                  <c:v>9750</c:v>
                </c:pt>
                <c:pt idx="6">
                  <c:v>8250</c:v>
                </c:pt>
                <c:pt idx="7">
                  <c:v>5710.2672726343426</c:v>
                </c:pt>
                <c:pt idx="8">
                  <c:v>5150.9408053542238</c:v>
                </c:pt>
                <c:pt idx="9">
                  <c:v>3635.2701936495728</c:v>
                </c:pt>
                <c:pt idx="10">
                  <c:v>2250</c:v>
                </c:pt>
                <c:pt idx="11">
                  <c:v>3993.4626020372561</c:v>
                </c:pt>
              </c:numCache>
            </c:numRef>
          </c:val>
        </c:ser>
        <c:dLbls/>
        <c:marker val="1"/>
        <c:axId val="187032704"/>
        <c:axId val="187034240"/>
      </c:lineChart>
      <c:dateAx>
        <c:axId val="187032704"/>
        <c:scaling>
          <c:orientation val="minMax"/>
        </c:scaling>
        <c:axPos val="b"/>
        <c:numFmt formatCode="mmm\-yy" sourceLinked="1"/>
        <c:tickLblPos val="nextTo"/>
        <c:crossAx val="187034240"/>
        <c:crosses val="autoZero"/>
        <c:auto val="1"/>
        <c:lblOffset val="100"/>
        <c:baseTimeUnit val="days"/>
        <c:majorUnit val="1"/>
        <c:majorTimeUnit val="months"/>
      </c:dateAx>
      <c:valAx>
        <c:axId val="187034240"/>
        <c:scaling>
          <c:orientation val="minMax"/>
        </c:scaling>
        <c:axPos val="l"/>
        <c:majorGridlines/>
        <c:numFmt formatCode="_(* #,##0_);_(* \(#,##0\);_(* &quot;-&quot;??_);_(@_)" sourceLinked="1"/>
        <c:tickLblPos val="nextTo"/>
        <c:crossAx val="187032704"/>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Up'!$BW$8</c:f>
              <c:strCache>
                <c:ptCount val="1"/>
                <c:pt idx="0">
                  <c:v>Inventory Target</c:v>
                </c:pt>
              </c:strCache>
            </c:strRef>
          </c:tx>
          <c:spPr>
            <a:ln>
              <a:solidFill>
                <a:schemeClr val="accent2"/>
              </a:solidFill>
            </a:ln>
          </c:spPr>
          <c:marker>
            <c:symbol val="none"/>
          </c:marker>
          <c:cat>
            <c:numRef>
              <c:f>'OTB Bottoms Up'!$BX$6:$CH$6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Up'!$BX$8:$CH$8</c:f>
              <c:numCache>
                <c:formatCode>_(* #,##0_);_(* \(#,##0\);_(* "-"??_);_(@_)</c:formatCode>
                <c:ptCount val="11"/>
                <c:pt idx="0">
                  <c:v>1428.0782508630612</c:v>
                </c:pt>
                <c:pt idx="1">
                  <c:v>1628.0892103676915</c:v>
                </c:pt>
                <c:pt idx="2">
                  <c:v>200.01095950463042</c:v>
                </c:pt>
                <c:pt idx="3">
                  <c:v>0</c:v>
                </c:pt>
                <c:pt idx="4">
                  <c:v>714.03912543153058</c:v>
                </c:pt>
                <c:pt idx="5">
                  <c:v>3100.169872321771</c:v>
                </c:pt>
                <c:pt idx="6">
                  <c:v>2386.1307468902405</c:v>
                </c:pt>
                <c:pt idx="7">
                  <c:v>0</c:v>
                </c:pt>
                <c:pt idx="8">
                  <c:v>0</c:v>
                </c:pt>
                <c:pt idx="9">
                  <c:v>0</c:v>
                </c:pt>
                <c:pt idx="10">
                  <c:v>0</c:v>
                </c:pt>
              </c:numCache>
            </c:numRef>
          </c:val>
        </c:ser>
        <c:ser>
          <c:idx val="1"/>
          <c:order val="1"/>
          <c:tx>
            <c:strRef>
              <c:f>'OTB Bottoms Up'!$BW$14</c:f>
              <c:strCache>
                <c:ptCount val="1"/>
                <c:pt idx="0">
                  <c:v>Inventory Projection</c:v>
                </c:pt>
              </c:strCache>
            </c:strRef>
          </c:tx>
          <c:spPr>
            <a:ln>
              <a:prstDash val="sysDot"/>
            </a:ln>
          </c:spPr>
          <c:marker>
            <c:symbol val="none"/>
          </c:marker>
          <c:cat>
            <c:numRef>
              <c:f>'OTB Bottoms Up'!$BX$6:$CH$6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Up'!$BX$14:$CH$14</c:f>
              <c:numCache>
                <c:formatCode>_(* #,##0_);_(* \(#,##0\);_(* "-"??_);_(@_)</c:formatCode>
                <c:ptCount val="11"/>
                <c:pt idx="0">
                  <c:v>988</c:v>
                </c:pt>
                <c:pt idx="1">
                  <c:v>274</c:v>
                </c:pt>
                <c:pt idx="2">
                  <c:v>174</c:v>
                </c:pt>
                <c:pt idx="3">
                  <c:v>174</c:v>
                </c:pt>
                <c:pt idx="4">
                  <c:v>174</c:v>
                </c:pt>
                <c:pt idx="5">
                  <c:v>-183</c:v>
                </c:pt>
                <c:pt idx="6">
                  <c:v>-1376</c:v>
                </c:pt>
                <c:pt idx="7">
                  <c:v>-1376</c:v>
                </c:pt>
                <c:pt idx="8">
                  <c:v>-1376</c:v>
                </c:pt>
                <c:pt idx="9">
                  <c:v>-1376</c:v>
                </c:pt>
                <c:pt idx="10">
                  <c:v>-1376</c:v>
                </c:pt>
              </c:numCache>
            </c:numRef>
          </c:val>
        </c:ser>
        <c:dLbls/>
        <c:marker val="1"/>
        <c:axId val="55265920"/>
        <c:axId val="55271808"/>
      </c:lineChart>
      <c:dateAx>
        <c:axId val="55265920"/>
        <c:scaling>
          <c:orientation val="minMax"/>
        </c:scaling>
        <c:axPos val="b"/>
        <c:numFmt formatCode="mmm\-yy" sourceLinked="1"/>
        <c:tickLblPos val="nextTo"/>
        <c:crossAx val="55271808"/>
        <c:crosses val="autoZero"/>
        <c:auto val="1"/>
        <c:lblOffset val="100"/>
        <c:baseTimeUnit val="days"/>
        <c:majorUnit val="1"/>
        <c:majorTimeUnit val="months"/>
      </c:dateAx>
      <c:valAx>
        <c:axId val="55271808"/>
        <c:scaling>
          <c:orientation val="minMax"/>
          <c:min val="0"/>
        </c:scaling>
        <c:axPos val="l"/>
        <c:majorGridlines/>
        <c:numFmt formatCode="_(* #,##0_);_(* \(#,##0\);_(* &quot;-&quot;??_);_(@_)" sourceLinked="1"/>
        <c:tickLblPos val="nextTo"/>
        <c:crossAx val="55265920"/>
        <c:crosses val="autoZero"/>
        <c:crossBetween val="between"/>
      </c:valAx>
    </c:plotArea>
    <c:legend>
      <c:legendPos val="r"/>
      <c:layout>
        <c:manualLayout>
          <c:xMode val="edge"/>
          <c:yMode val="edge"/>
          <c:x val="0.77612206275633977"/>
          <c:y val="0.21483595800524941"/>
          <c:w val="0.2122432568269397"/>
          <c:h val="0.15817512394284045"/>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Up'!$CM$8</c:f>
              <c:strCache>
                <c:ptCount val="1"/>
                <c:pt idx="0">
                  <c:v>Inventory Target</c:v>
                </c:pt>
              </c:strCache>
            </c:strRef>
          </c:tx>
          <c:spPr>
            <a:ln>
              <a:solidFill>
                <a:schemeClr val="accent2"/>
              </a:solidFill>
            </a:ln>
          </c:spPr>
          <c:marker>
            <c:symbol val="none"/>
          </c:marker>
          <c:cat>
            <c:numRef>
              <c:f>'OTB Bottoms Up'!$CN$6:$CX$6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Up'!$CN$8:$CX$8</c:f>
              <c:numCache>
                <c:formatCode>_(* #,##0_);_(* \(#,##0\);_(* "-"??_);_(@_)</c:formatCode>
                <c:ptCount val="11"/>
                <c:pt idx="0">
                  <c:v>3385.5655104389289</c:v>
                </c:pt>
                <c:pt idx="1">
                  <c:v>26488.571428571435</c:v>
                </c:pt>
                <c:pt idx="2">
                  <c:v>43757.337662337661</c:v>
                </c:pt>
                <c:pt idx="3">
                  <c:v>40550.621951887784</c:v>
                </c:pt>
                <c:pt idx="4">
                  <c:v>29792.912488355527</c:v>
                </c:pt>
                <c:pt idx="5">
                  <c:v>25022.671105266043</c:v>
                </c:pt>
                <c:pt idx="6">
                  <c:v>23778.282919612036</c:v>
                </c:pt>
                <c:pt idx="7">
                  <c:v>9495.4602991944776</c:v>
                </c:pt>
                <c:pt idx="8">
                  <c:v>8386.1995177817971</c:v>
                </c:pt>
                <c:pt idx="9">
                  <c:v>16031.218422927286</c:v>
                </c:pt>
                <c:pt idx="10">
                  <c:v>8968.2514110362226</c:v>
                </c:pt>
              </c:numCache>
            </c:numRef>
          </c:val>
        </c:ser>
        <c:ser>
          <c:idx val="1"/>
          <c:order val="1"/>
          <c:tx>
            <c:strRef>
              <c:f>'OTB Bottoms Up'!$CM$14</c:f>
              <c:strCache>
                <c:ptCount val="1"/>
                <c:pt idx="0">
                  <c:v>Inventory Projection</c:v>
                </c:pt>
              </c:strCache>
            </c:strRef>
          </c:tx>
          <c:spPr>
            <a:ln>
              <a:prstDash val="sysDot"/>
            </a:ln>
          </c:spPr>
          <c:marker>
            <c:symbol val="none"/>
          </c:marker>
          <c:cat>
            <c:numRef>
              <c:f>'OTB Bottoms Up'!$CN$6:$CX$6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Up'!$CN$14:$CX$14</c:f>
              <c:numCache>
                <c:formatCode>_(* #,##0_);_(* \(#,##0\);_(* "-"??_);_(@_)</c:formatCode>
                <c:ptCount val="11"/>
                <c:pt idx="0">
                  <c:v>40069</c:v>
                </c:pt>
                <c:pt idx="1">
                  <c:v>38376.31</c:v>
                </c:pt>
                <c:pt idx="2">
                  <c:v>26825.439999999995</c:v>
                </c:pt>
                <c:pt idx="3">
                  <c:v>16498.839999999997</c:v>
                </c:pt>
                <c:pt idx="4">
                  <c:v>6551.2399999999961</c:v>
                </c:pt>
                <c:pt idx="5">
                  <c:v>1603.1999999999962</c:v>
                </c:pt>
                <c:pt idx="6">
                  <c:v>-5959.4100000000035</c:v>
                </c:pt>
                <c:pt idx="7">
                  <c:v>-10285.290000000005</c:v>
                </c:pt>
                <c:pt idx="8">
                  <c:v>-10706.880000000005</c:v>
                </c:pt>
                <c:pt idx="9">
                  <c:v>-14478.160000000005</c:v>
                </c:pt>
                <c:pt idx="10">
                  <c:v>-18722.050000000007</c:v>
                </c:pt>
              </c:numCache>
            </c:numRef>
          </c:val>
        </c:ser>
        <c:dLbls/>
        <c:marker val="1"/>
        <c:axId val="55288960"/>
        <c:axId val="55290496"/>
      </c:lineChart>
      <c:dateAx>
        <c:axId val="55288960"/>
        <c:scaling>
          <c:orientation val="minMax"/>
        </c:scaling>
        <c:axPos val="b"/>
        <c:numFmt formatCode="mmm\-yy" sourceLinked="1"/>
        <c:tickLblPos val="nextTo"/>
        <c:crossAx val="55290496"/>
        <c:crosses val="autoZero"/>
        <c:auto val="1"/>
        <c:lblOffset val="100"/>
        <c:baseTimeUnit val="days"/>
        <c:majorUnit val="1"/>
        <c:majorTimeUnit val="months"/>
      </c:dateAx>
      <c:valAx>
        <c:axId val="55290496"/>
        <c:scaling>
          <c:orientation val="minMax"/>
          <c:min val="0"/>
        </c:scaling>
        <c:axPos val="l"/>
        <c:majorGridlines/>
        <c:numFmt formatCode="_(* #,##0_);_(* \(#,##0\);_(* &quot;-&quot;??_);_(@_)" sourceLinked="1"/>
        <c:tickLblPos val="nextTo"/>
        <c:crossAx val="55288960"/>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Up'!$DC$8</c:f>
              <c:strCache>
                <c:ptCount val="1"/>
                <c:pt idx="0">
                  <c:v>Inventory Target</c:v>
                </c:pt>
              </c:strCache>
            </c:strRef>
          </c:tx>
          <c:spPr>
            <a:ln>
              <a:solidFill>
                <a:schemeClr val="accent2"/>
              </a:solidFill>
            </a:ln>
          </c:spPr>
          <c:marker>
            <c:symbol val="none"/>
          </c:marker>
          <c:cat>
            <c:numRef>
              <c:f>'OTB Bottoms Up'!$DD$6:$DN$6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Up'!$DD$8:$DN$8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Bottoms Up'!$DC$14</c:f>
              <c:strCache>
                <c:ptCount val="1"/>
                <c:pt idx="0">
                  <c:v>Inventory Projection</c:v>
                </c:pt>
              </c:strCache>
            </c:strRef>
          </c:tx>
          <c:spPr>
            <a:ln>
              <a:prstDash val="sysDot"/>
            </a:ln>
          </c:spPr>
          <c:marker>
            <c:symbol val="none"/>
          </c:marker>
          <c:cat>
            <c:numRef>
              <c:f>'OTB Bottoms Up'!$DD$6:$DN$6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Up'!$DD$14:$DN$14</c:f>
              <c:numCache>
                <c:formatCode>_(* #,##0_);_(* \(#,##0\);_(* "-"??_);_(@_)</c:formatCode>
                <c:ptCount val="11"/>
                <c:pt idx="0">
                  <c:v>5073</c:v>
                </c:pt>
                <c:pt idx="1">
                  <c:v>4363.6400000000003</c:v>
                </c:pt>
                <c:pt idx="2">
                  <c:v>2215.2700000000004</c:v>
                </c:pt>
                <c:pt idx="3">
                  <c:v>419.38000000000034</c:v>
                </c:pt>
                <c:pt idx="4">
                  <c:v>-581.56999999999971</c:v>
                </c:pt>
                <c:pt idx="5">
                  <c:v>-1957.9099999999996</c:v>
                </c:pt>
                <c:pt idx="6">
                  <c:v>-2677.8399999999997</c:v>
                </c:pt>
                <c:pt idx="7">
                  <c:v>-3079.8199999999997</c:v>
                </c:pt>
                <c:pt idx="8">
                  <c:v>-3427.79</c:v>
                </c:pt>
                <c:pt idx="9">
                  <c:v>-3478.7799999999997</c:v>
                </c:pt>
                <c:pt idx="10">
                  <c:v>-5352.3899999999994</c:v>
                </c:pt>
              </c:numCache>
            </c:numRef>
          </c:val>
        </c:ser>
        <c:dLbls/>
        <c:marker val="1"/>
        <c:axId val="55415168"/>
        <c:axId val="55416704"/>
      </c:lineChart>
      <c:dateAx>
        <c:axId val="55415168"/>
        <c:scaling>
          <c:orientation val="minMax"/>
        </c:scaling>
        <c:axPos val="b"/>
        <c:numFmt formatCode="mmm\-yy" sourceLinked="1"/>
        <c:tickLblPos val="nextTo"/>
        <c:crossAx val="55416704"/>
        <c:crosses val="autoZero"/>
        <c:auto val="1"/>
        <c:lblOffset val="100"/>
        <c:baseTimeUnit val="days"/>
        <c:majorUnit val="1"/>
        <c:majorTimeUnit val="months"/>
      </c:dateAx>
      <c:valAx>
        <c:axId val="55416704"/>
        <c:scaling>
          <c:orientation val="minMax"/>
          <c:min val="0"/>
        </c:scaling>
        <c:axPos val="l"/>
        <c:majorGridlines/>
        <c:numFmt formatCode="_(* #,##0_);_(* \(#,##0\);_(* &quot;-&quot;??_);_(@_)" sourceLinked="1"/>
        <c:tickLblPos val="nextTo"/>
        <c:crossAx val="55415168"/>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Up'!$DS$8</c:f>
              <c:strCache>
                <c:ptCount val="1"/>
                <c:pt idx="0">
                  <c:v>Inventory Target</c:v>
                </c:pt>
              </c:strCache>
            </c:strRef>
          </c:tx>
          <c:spPr>
            <a:ln>
              <a:solidFill>
                <a:schemeClr val="accent2"/>
              </a:solidFill>
            </a:ln>
          </c:spPr>
          <c:marker>
            <c:symbol val="none"/>
          </c:marker>
          <c:cat>
            <c:numRef>
              <c:f>'OTB Bottoms Up'!$DT$6:$ED$6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Up'!$DT$8:$ED$8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Bottoms Up'!$DS$14</c:f>
              <c:strCache>
                <c:ptCount val="1"/>
                <c:pt idx="0">
                  <c:v>Inventory Projection</c:v>
                </c:pt>
              </c:strCache>
            </c:strRef>
          </c:tx>
          <c:spPr>
            <a:ln>
              <a:prstDash val="sysDot"/>
            </a:ln>
          </c:spPr>
          <c:marker>
            <c:symbol val="none"/>
          </c:marker>
          <c:cat>
            <c:numRef>
              <c:f>'OTB Bottoms Up'!$DT$6:$ED$6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Up'!$DT$14:$ED$14</c:f>
              <c:numCache>
                <c:formatCode>_(* #,##0_);_(* \(#,##0\);_(* "-"??_);_(@_)</c:formatCode>
                <c:ptCount val="11"/>
                <c:pt idx="0">
                  <c:v>82490.070000000007</c:v>
                </c:pt>
                <c:pt idx="1">
                  <c:v>73185.3</c:v>
                </c:pt>
                <c:pt idx="2">
                  <c:v>64900.66</c:v>
                </c:pt>
                <c:pt idx="3">
                  <c:v>57561.89</c:v>
                </c:pt>
                <c:pt idx="4">
                  <c:v>41749.5</c:v>
                </c:pt>
                <c:pt idx="5">
                  <c:v>31202.11</c:v>
                </c:pt>
                <c:pt idx="6">
                  <c:v>25463</c:v>
                </c:pt>
                <c:pt idx="7">
                  <c:v>17114.190000000002</c:v>
                </c:pt>
                <c:pt idx="8">
                  <c:v>2143.3500000000022</c:v>
                </c:pt>
                <c:pt idx="9">
                  <c:v>-3038.6099999999979</c:v>
                </c:pt>
                <c:pt idx="10">
                  <c:v>-10329.409999999998</c:v>
                </c:pt>
              </c:numCache>
            </c:numRef>
          </c:val>
        </c:ser>
        <c:dLbls/>
        <c:marker val="1"/>
        <c:axId val="55430144"/>
        <c:axId val="55927552"/>
      </c:lineChart>
      <c:dateAx>
        <c:axId val="55430144"/>
        <c:scaling>
          <c:orientation val="minMax"/>
        </c:scaling>
        <c:axPos val="b"/>
        <c:numFmt formatCode="mmm\-yy" sourceLinked="1"/>
        <c:tickLblPos val="nextTo"/>
        <c:crossAx val="55927552"/>
        <c:crosses val="autoZero"/>
        <c:auto val="1"/>
        <c:lblOffset val="100"/>
        <c:baseTimeUnit val="days"/>
        <c:majorUnit val="1"/>
        <c:majorTimeUnit val="months"/>
      </c:dateAx>
      <c:valAx>
        <c:axId val="55927552"/>
        <c:scaling>
          <c:orientation val="minMax"/>
          <c:min val="0"/>
        </c:scaling>
        <c:axPos val="l"/>
        <c:majorGridlines/>
        <c:numFmt formatCode="_(* #,##0_);_(* \(#,##0\);_(* &quot;-&quot;??_);_(@_)" sourceLinked="1"/>
        <c:tickLblPos val="nextTo"/>
        <c:crossAx val="55430144"/>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Up'!$EI$8</c:f>
              <c:strCache>
                <c:ptCount val="1"/>
                <c:pt idx="0">
                  <c:v>Inventory Target</c:v>
                </c:pt>
              </c:strCache>
            </c:strRef>
          </c:tx>
          <c:spPr>
            <a:ln>
              <a:solidFill>
                <a:schemeClr val="accent2"/>
              </a:solidFill>
            </a:ln>
          </c:spPr>
          <c:marker>
            <c:symbol val="none"/>
          </c:marker>
          <c:cat>
            <c:numRef>
              <c:f>'OTB Bottoms Up'!$EJ$6:$ET$6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Up'!$EJ$8:$ET$8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Bottoms Up'!$EI$14</c:f>
              <c:strCache>
                <c:ptCount val="1"/>
                <c:pt idx="0">
                  <c:v>Inventory Projection</c:v>
                </c:pt>
              </c:strCache>
            </c:strRef>
          </c:tx>
          <c:spPr>
            <a:ln>
              <a:prstDash val="sysDot"/>
            </a:ln>
          </c:spPr>
          <c:marker>
            <c:symbol val="none"/>
          </c:marker>
          <c:cat>
            <c:numRef>
              <c:f>'OTB Bottoms Up'!$EJ$6:$ET$6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Up'!$EJ$14:$ET$14</c:f>
              <c:numCache>
                <c:formatCode>_(* #,##0_);_(* \(#,##0\);_(* "-"??_);_(@_)</c:formatCode>
                <c:ptCount val="11"/>
                <c:pt idx="0">
                  <c:v>53908.892500000002</c:v>
                </c:pt>
                <c:pt idx="1">
                  <c:v>47840.522499999999</c:v>
                </c:pt>
                <c:pt idx="2">
                  <c:v>36623.622499999998</c:v>
                </c:pt>
                <c:pt idx="3">
                  <c:v>27315.182499999995</c:v>
                </c:pt>
                <c:pt idx="4">
                  <c:v>13974.152499999995</c:v>
                </c:pt>
                <c:pt idx="5">
                  <c:v>4077.872499999994</c:v>
                </c:pt>
                <c:pt idx="6">
                  <c:v>-10356.597500000005</c:v>
                </c:pt>
                <c:pt idx="7">
                  <c:v>-16051.667500000005</c:v>
                </c:pt>
                <c:pt idx="8">
                  <c:v>-20074.237500000007</c:v>
                </c:pt>
                <c:pt idx="9">
                  <c:v>-23219.317500000005</c:v>
                </c:pt>
                <c:pt idx="10">
                  <c:v>-25331.147500000006</c:v>
                </c:pt>
              </c:numCache>
            </c:numRef>
          </c:val>
        </c:ser>
        <c:dLbls/>
        <c:marker val="1"/>
        <c:axId val="55956992"/>
        <c:axId val="55958528"/>
      </c:lineChart>
      <c:dateAx>
        <c:axId val="55956992"/>
        <c:scaling>
          <c:orientation val="minMax"/>
        </c:scaling>
        <c:axPos val="b"/>
        <c:numFmt formatCode="mmm\-yy" sourceLinked="1"/>
        <c:tickLblPos val="nextTo"/>
        <c:crossAx val="55958528"/>
        <c:crosses val="autoZero"/>
        <c:auto val="1"/>
        <c:lblOffset val="100"/>
        <c:baseTimeUnit val="days"/>
        <c:majorUnit val="1"/>
        <c:majorTimeUnit val="months"/>
      </c:dateAx>
      <c:valAx>
        <c:axId val="55958528"/>
        <c:scaling>
          <c:orientation val="minMax"/>
          <c:min val="0"/>
        </c:scaling>
        <c:axPos val="l"/>
        <c:majorGridlines/>
        <c:numFmt formatCode="_(* #,##0_);_(* \(#,##0\);_(* &quot;-&quot;??_);_(@_)" sourceLinked="1"/>
        <c:tickLblPos val="nextTo"/>
        <c:crossAx val="55956992"/>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Up'!$EY$8</c:f>
              <c:strCache>
                <c:ptCount val="1"/>
                <c:pt idx="0">
                  <c:v>Inventory Target</c:v>
                </c:pt>
              </c:strCache>
            </c:strRef>
          </c:tx>
          <c:spPr>
            <a:ln>
              <a:solidFill>
                <a:schemeClr val="accent2"/>
              </a:solidFill>
            </a:ln>
          </c:spPr>
          <c:marker>
            <c:symbol val="none"/>
          </c:marker>
          <c:cat>
            <c:numRef>
              <c:f>'OTB Bottoms Up'!$EZ$6:$FJ$6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Up'!$EZ$8:$FJ$8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Bottoms Up'!$EY$14</c:f>
              <c:strCache>
                <c:ptCount val="1"/>
                <c:pt idx="0">
                  <c:v>Inventory Projection</c:v>
                </c:pt>
              </c:strCache>
            </c:strRef>
          </c:tx>
          <c:spPr>
            <a:ln>
              <a:prstDash val="sysDot"/>
            </a:ln>
          </c:spPr>
          <c:marker>
            <c:symbol val="none"/>
          </c:marker>
          <c:cat>
            <c:numRef>
              <c:f>'OTB Bottoms Up'!$EZ$6:$FJ$6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Up'!$EZ$14:$FJ$14</c:f>
              <c:numCache>
                <c:formatCode>_(* #,##0_);_(* \(#,##0\);_(* "-"??_);_(@_)</c:formatCode>
                <c:ptCount val="11"/>
                <c:pt idx="0">
                  <c:v>6450</c:v>
                </c:pt>
                <c:pt idx="1">
                  <c:v>4530.01</c:v>
                </c:pt>
                <c:pt idx="2">
                  <c:v>4530.01</c:v>
                </c:pt>
                <c:pt idx="3">
                  <c:v>4530.01</c:v>
                </c:pt>
                <c:pt idx="4">
                  <c:v>4080.0200000000004</c:v>
                </c:pt>
                <c:pt idx="5">
                  <c:v>4080.0200000000004</c:v>
                </c:pt>
                <c:pt idx="6">
                  <c:v>4080.0200000000004</c:v>
                </c:pt>
                <c:pt idx="7">
                  <c:v>4080.0200000000004</c:v>
                </c:pt>
                <c:pt idx="8">
                  <c:v>4080.0200000000004</c:v>
                </c:pt>
                <c:pt idx="9">
                  <c:v>4080.0200000000004</c:v>
                </c:pt>
                <c:pt idx="10">
                  <c:v>4080.0200000000004</c:v>
                </c:pt>
              </c:numCache>
            </c:numRef>
          </c:val>
        </c:ser>
        <c:dLbls/>
        <c:marker val="1"/>
        <c:axId val="60264832"/>
        <c:axId val="60266368"/>
      </c:lineChart>
      <c:dateAx>
        <c:axId val="60264832"/>
        <c:scaling>
          <c:orientation val="minMax"/>
        </c:scaling>
        <c:axPos val="b"/>
        <c:numFmt formatCode="mmm\-yy" sourceLinked="1"/>
        <c:tickLblPos val="nextTo"/>
        <c:crossAx val="60266368"/>
        <c:crosses val="autoZero"/>
        <c:auto val="1"/>
        <c:lblOffset val="100"/>
        <c:baseTimeUnit val="days"/>
        <c:majorUnit val="1"/>
        <c:majorTimeUnit val="months"/>
      </c:dateAx>
      <c:valAx>
        <c:axId val="60266368"/>
        <c:scaling>
          <c:orientation val="minMax"/>
          <c:min val="0"/>
        </c:scaling>
        <c:axPos val="l"/>
        <c:majorGridlines/>
        <c:numFmt formatCode="_(* #,##0_);_(* \(#,##0\);_(* &quot;-&quot;??_);_(@_)" sourceLinked="1"/>
        <c:tickLblPos val="nextTo"/>
        <c:crossAx val="60264832"/>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46"/>
          <c:y val="4.6296296296296389E-3"/>
        </c:manualLayout>
      </c:layout>
    </c:title>
    <c:plotArea>
      <c:layout/>
      <c:lineChart>
        <c:grouping val="standard"/>
        <c:ser>
          <c:idx val="0"/>
          <c:order val="0"/>
          <c:tx>
            <c:strRef>
              <c:f>'OTB Bottoms Up'!$FO$8</c:f>
              <c:strCache>
                <c:ptCount val="1"/>
                <c:pt idx="0">
                  <c:v>Inventory Target</c:v>
                </c:pt>
              </c:strCache>
            </c:strRef>
          </c:tx>
          <c:spPr>
            <a:ln>
              <a:solidFill>
                <a:schemeClr val="accent2"/>
              </a:solidFill>
            </a:ln>
          </c:spPr>
          <c:marker>
            <c:symbol val="none"/>
          </c:marker>
          <c:cat>
            <c:numRef>
              <c:f>'OTB Bottoms Up'!$FP$6:$FZ$6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Up'!$FP$8:$FZ$8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'OTB Bottoms Up'!$FO$14</c:f>
              <c:strCache>
                <c:ptCount val="1"/>
                <c:pt idx="0">
                  <c:v>Inventory Projection</c:v>
                </c:pt>
              </c:strCache>
            </c:strRef>
          </c:tx>
          <c:spPr>
            <a:ln>
              <a:prstDash val="sysDot"/>
            </a:ln>
          </c:spPr>
          <c:marker>
            <c:symbol val="none"/>
          </c:marker>
          <c:cat>
            <c:numRef>
              <c:f>'OTB Bottoms Up'!$FP$6:$FZ$6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Bottoms Up'!$FP$14:$FZ$14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er>
        <c:dLbls/>
        <c:marker val="1"/>
        <c:axId val="60291712"/>
        <c:axId val="60375424"/>
      </c:lineChart>
      <c:dateAx>
        <c:axId val="60291712"/>
        <c:scaling>
          <c:orientation val="minMax"/>
        </c:scaling>
        <c:axPos val="b"/>
        <c:numFmt formatCode="mmm\-yy" sourceLinked="1"/>
        <c:tickLblPos val="nextTo"/>
        <c:crossAx val="60375424"/>
        <c:crosses val="autoZero"/>
        <c:auto val="1"/>
        <c:lblOffset val="100"/>
        <c:baseTimeUnit val="days"/>
        <c:majorUnit val="1"/>
        <c:majorTimeUnit val="months"/>
      </c:dateAx>
      <c:valAx>
        <c:axId val="60375424"/>
        <c:scaling>
          <c:orientation val="minMax"/>
          <c:min val="0"/>
        </c:scaling>
        <c:axPos val="l"/>
        <c:majorGridlines/>
        <c:numFmt formatCode="_(* #,##0_);_(* \(#,##0\);_(* &quot;-&quot;??_);_(@_)" sourceLinked="1"/>
        <c:tickLblPos val="nextTo"/>
        <c:crossAx val="60291712"/>
        <c:crosses val="autoZero"/>
        <c:crossBetween val="between"/>
      </c:valAx>
    </c:plotArea>
    <c:legend>
      <c:legendPos val="r"/>
      <c:layout>
        <c:manualLayout>
          <c:xMode val="edge"/>
          <c:yMode val="edge"/>
          <c:x val="0.77612206275633977"/>
          <c:y val="0.21020632837561973"/>
          <c:w val="0.2122432568269397"/>
          <c:h val="0.13502697579469233"/>
        </c:manualLayout>
      </c:layout>
      <c:overlay val="1"/>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COGS Forecast </a:t>
            </a:r>
          </a:p>
        </c:rich>
      </c:tx>
      <c:layout/>
    </c:title>
    <c:plotArea>
      <c:layout/>
      <c:lineChart>
        <c:grouping val="standard"/>
        <c:ser>
          <c:idx val="0"/>
          <c:order val="0"/>
          <c:tx>
            <c:strRef>
              <c:f>'OTB Total Only'!$E$7</c:f>
              <c:strCache>
                <c:ptCount val="1"/>
                <c:pt idx="0">
                  <c:v>COGS Forecast </c:v>
                </c:pt>
              </c:strCache>
            </c:strRef>
          </c:tx>
          <c:marker>
            <c:symbol val="none"/>
          </c:marker>
          <c:cat>
            <c:numRef>
              <c:f>'OTB Total Only'!$F$6:$Q$6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Total Only'!$F$7:$Q$7</c:f>
              <c:numCache>
                <c:formatCode>_(* #,##0_);_(* \(#,##0\);_(* "-"??_);_(@_)</c:formatCode>
                <c:ptCount val="12"/>
                <c:pt idx="0">
                  <c:v>8000</c:v>
                </c:pt>
                <c:pt idx="1">
                  <c:v>9000</c:v>
                </c:pt>
                <c:pt idx="2">
                  <c:v>20000</c:v>
                </c:pt>
                <c:pt idx="3">
                  <c:v>28000</c:v>
                </c:pt>
                <c:pt idx="4">
                  <c:v>32000</c:v>
                </c:pt>
                <c:pt idx="5">
                  <c:v>42000</c:v>
                </c:pt>
                <c:pt idx="6">
                  <c:v>45000</c:v>
                </c:pt>
                <c:pt idx="7">
                  <c:v>38000</c:v>
                </c:pt>
                <c:pt idx="8">
                  <c:v>25000</c:v>
                </c:pt>
                <c:pt idx="9">
                  <c:v>18000</c:v>
                </c:pt>
                <c:pt idx="10">
                  <c:v>12000</c:v>
                </c:pt>
                <c:pt idx="11">
                  <c:v>8000</c:v>
                </c:pt>
              </c:numCache>
            </c:numRef>
          </c:val>
        </c:ser>
        <c:dLbls/>
        <c:marker val="1"/>
        <c:axId val="60449920"/>
        <c:axId val="60451456"/>
      </c:lineChart>
      <c:dateAx>
        <c:axId val="60449920"/>
        <c:scaling>
          <c:orientation val="minMax"/>
        </c:scaling>
        <c:axPos val="b"/>
        <c:numFmt formatCode="mmm\-yy" sourceLinked="1"/>
        <c:tickLblPos val="nextTo"/>
        <c:crossAx val="60451456"/>
        <c:crosses val="autoZero"/>
        <c:auto val="1"/>
        <c:lblOffset val="100"/>
        <c:baseTimeUnit val="days"/>
        <c:majorUnit val="1"/>
        <c:majorTimeUnit val="months"/>
      </c:dateAx>
      <c:valAx>
        <c:axId val="60451456"/>
        <c:scaling>
          <c:orientation val="minMax"/>
        </c:scaling>
        <c:axPos val="l"/>
        <c:majorGridlines/>
        <c:numFmt formatCode="_(* #,##0_);_(* \(#,##0\);_(* &quot;-&quot;??_);_(@_)" sourceLinked="1"/>
        <c:tickLblPos val="nextTo"/>
        <c:crossAx val="60449920"/>
        <c:crosses val="autoZero"/>
        <c:crossBetween val="between"/>
      </c:valAx>
    </c:plotArea>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Inventory Target vs Inventory Projection</a:t>
            </a:r>
          </a:p>
        </c:rich>
      </c:tx>
      <c:layout>
        <c:manualLayout>
          <c:xMode val="edge"/>
          <c:yMode val="edge"/>
          <c:x val="0.32292900560204968"/>
          <c:y val="4.6296296296296424E-3"/>
        </c:manualLayout>
      </c:layout>
    </c:title>
    <c:plotArea>
      <c:layout/>
      <c:lineChart>
        <c:grouping val="standard"/>
        <c:ser>
          <c:idx val="0"/>
          <c:order val="0"/>
          <c:tx>
            <c:strRef>
              <c:f>'OTB Total Only'!$E$8</c:f>
              <c:strCache>
                <c:ptCount val="1"/>
                <c:pt idx="0">
                  <c:v>Inventory Target</c:v>
                </c:pt>
              </c:strCache>
            </c:strRef>
          </c:tx>
          <c:spPr>
            <a:ln>
              <a:solidFill>
                <a:schemeClr val="accent2"/>
              </a:solidFill>
            </a:ln>
          </c:spPr>
          <c:marker>
            <c:symbol val="none"/>
          </c:marker>
          <c:cat>
            <c:numRef>
              <c:f>'OTB Total Only'!$F$6:$P$6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Total Only'!$F$8:$P$8</c:f>
              <c:numCache>
                <c:formatCode>_(* #,##0_);_(* \(#,##0\);_(* "-"??_);_(@_)</c:formatCode>
                <c:ptCount val="11"/>
                <c:pt idx="0">
                  <c:v>34001.863115787171</c:v>
                </c:pt>
                <c:pt idx="1">
                  <c:v>58003.178256342821</c:v>
                </c:pt>
                <c:pt idx="2">
                  <c:v>96005.260562222596</c:v>
                </c:pt>
                <c:pt idx="3">
                  <c:v>120006.57570277824</c:v>
                </c:pt>
                <c:pt idx="4">
                  <c:v>148008.11003342649</c:v>
                </c:pt>
                <c:pt idx="5">
                  <c:v>174009.53476902843</c:v>
                </c:pt>
                <c:pt idx="6">
                  <c:v>166009.09638884326</c:v>
                </c:pt>
                <c:pt idx="7">
                  <c:v>126006.90448791716</c:v>
                </c:pt>
                <c:pt idx="8">
                  <c:v>86004.712586991067</c:v>
                </c:pt>
                <c:pt idx="9">
                  <c:v>60003.287851389119</c:v>
                </c:pt>
                <c:pt idx="10">
                  <c:v>40002.191900926082</c:v>
                </c:pt>
              </c:numCache>
            </c:numRef>
          </c:val>
        </c:ser>
        <c:ser>
          <c:idx val="1"/>
          <c:order val="1"/>
          <c:tx>
            <c:strRef>
              <c:f>'OTB Total Only'!$E$14</c:f>
              <c:strCache>
                <c:ptCount val="1"/>
                <c:pt idx="0">
                  <c:v>Inventory Projection</c:v>
                </c:pt>
              </c:strCache>
            </c:strRef>
          </c:tx>
          <c:spPr>
            <a:ln>
              <a:prstDash val="sysDot"/>
            </a:ln>
          </c:spPr>
          <c:marker>
            <c:symbol val="none"/>
          </c:marker>
          <c:cat>
            <c:numRef>
              <c:f>'OTB Total Only'!$F$6:$P$6</c:f>
              <c:numCache>
                <c:formatCode>mmm\-yy</c:formatCode>
                <c:ptCount val="11"/>
                <c:pt idx="0">
                  <c:v>41671</c:v>
                </c:pt>
                <c:pt idx="1">
                  <c:v>41699</c:v>
                </c:pt>
                <c:pt idx="2">
                  <c:v>41730</c:v>
                </c:pt>
                <c:pt idx="3">
                  <c:v>41760</c:v>
                </c:pt>
                <c:pt idx="4">
                  <c:v>41791</c:v>
                </c:pt>
                <c:pt idx="5">
                  <c:v>41821</c:v>
                </c:pt>
                <c:pt idx="6">
                  <c:v>41852</c:v>
                </c:pt>
                <c:pt idx="7">
                  <c:v>41883</c:v>
                </c:pt>
                <c:pt idx="8">
                  <c:v>41913</c:v>
                </c:pt>
                <c:pt idx="9">
                  <c:v>41944</c:v>
                </c:pt>
                <c:pt idx="10">
                  <c:v>41974</c:v>
                </c:pt>
              </c:numCache>
            </c:numRef>
          </c:cat>
          <c:val>
            <c:numRef>
              <c:f>'OTB Total Only'!$F$14:$P$14</c:f>
              <c:numCache>
                <c:formatCode>_(* #,##0_);_(* \(#,##0\);_(* "-"??_);_(@_)</c:formatCode>
                <c:ptCount val="11"/>
                <c:pt idx="0">
                  <c:v>98000</c:v>
                </c:pt>
                <c:pt idx="1">
                  <c:v>89000</c:v>
                </c:pt>
                <c:pt idx="2">
                  <c:v>69000</c:v>
                </c:pt>
                <c:pt idx="3">
                  <c:v>91000</c:v>
                </c:pt>
                <c:pt idx="4">
                  <c:v>59000</c:v>
                </c:pt>
                <c:pt idx="5">
                  <c:v>37000</c:v>
                </c:pt>
                <c:pt idx="6">
                  <c:v>-8000</c:v>
                </c:pt>
                <c:pt idx="7">
                  <c:v>-16000</c:v>
                </c:pt>
                <c:pt idx="8">
                  <c:v>-41000</c:v>
                </c:pt>
                <c:pt idx="9">
                  <c:v>-59000</c:v>
                </c:pt>
                <c:pt idx="10">
                  <c:v>-71000</c:v>
                </c:pt>
              </c:numCache>
            </c:numRef>
          </c:val>
        </c:ser>
        <c:dLbls/>
        <c:marker val="1"/>
        <c:axId val="60476800"/>
        <c:axId val="60486784"/>
      </c:lineChart>
      <c:dateAx>
        <c:axId val="60476800"/>
        <c:scaling>
          <c:orientation val="minMax"/>
        </c:scaling>
        <c:axPos val="b"/>
        <c:numFmt formatCode="mmm\-yy" sourceLinked="1"/>
        <c:tickLblPos val="nextTo"/>
        <c:crossAx val="60486784"/>
        <c:crosses val="autoZero"/>
        <c:auto val="1"/>
        <c:lblOffset val="100"/>
        <c:baseTimeUnit val="days"/>
        <c:majorUnit val="1"/>
        <c:majorTimeUnit val="months"/>
      </c:dateAx>
      <c:valAx>
        <c:axId val="60486784"/>
        <c:scaling>
          <c:orientation val="minMax"/>
          <c:min val="0"/>
        </c:scaling>
        <c:axPos val="l"/>
        <c:majorGridlines/>
        <c:numFmt formatCode="_(* #,##0_);_(* \(#,##0\);_(* &quot;-&quot;??_);_(@_)" sourceLinked="1"/>
        <c:tickLblPos val="nextTo"/>
        <c:crossAx val="60476800"/>
        <c:crosses val="autoZero"/>
        <c:crossBetween val="between"/>
      </c:valAx>
    </c:plotArea>
    <c:legend>
      <c:legendPos val="r"/>
      <c:layout>
        <c:manualLayout>
          <c:xMode val="edge"/>
          <c:yMode val="edge"/>
          <c:x val="0.81867523898962302"/>
          <c:y val="0.21483595800524941"/>
          <c:w val="0.16969009607744023"/>
          <c:h val="0.14428623505395174"/>
        </c:manualLayout>
      </c:layout>
      <c:overlay val="1"/>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Down'!$DA$7</c:f>
              <c:strCache>
                <c:ptCount val="1"/>
                <c:pt idx="0">
                  <c:v>COGS Forecast Nutritional</c:v>
                </c:pt>
              </c:strCache>
            </c:strRef>
          </c:tx>
          <c:marker>
            <c:symbol val="none"/>
          </c:marker>
          <c:cat>
            <c:numRef>
              <c:f>'OTB Tops Down'!$DB$6:$DM$6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Down'!$DB$7:$DM$7</c:f>
              <c:numCache>
                <c:formatCode>_(* #,##0_);_(* \(#,##0\);_(* "-"??_);_(@_)</c:formatCode>
                <c:ptCount val="12"/>
                <c:pt idx="0">
                  <c:v>999.80891894379897</c:v>
                </c:pt>
                <c:pt idx="1">
                  <c:v>1179.9892412558015</c:v>
                </c:pt>
                <c:pt idx="2">
                  <c:v>1782.568444927989</c:v>
                </c:pt>
                <c:pt idx="3">
                  <c:v>2119.5421468136642</c:v>
                </c:pt>
                <c:pt idx="4">
                  <c:v>1865.2496391669754</c:v>
                </c:pt>
                <c:pt idx="5">
                  <c:v>2245.8888470391171</c:v>
                </c:pt>
                <c:pt idx="6">
                  <c:v>1816.8915806852972</c:v>
                </c:pt>
                <c:pt idx="7">
                  <c:v>1534.2349091534029</c:v>
                </c:pt>
                <c:pt idx="8">
                  <c:v>1021.7637876661353</c:v>
                </c:pt>
                <c:pt idx="9">
                  <c:v>615.7127905446813</c:v>
                </c:pt>
                <c:pt idx="10">
                  <c:v>547.03986724346851</c:v>
                </c:pt>
                <c:pt idx="11">
                  <c:v>771.30982655966943</c:v>
                </c:pt>
              </c:numCache>
            </c:numRef>
          </c:val>
        </c:ser>
        <c:dLbls/>
        <c:marker val="1"/>
        <c:axId val="190396672"/>
        <c:axId val="198266880"/>
      </c:lineChart>
      <c:dateAx>
        <c:axId val="190396672"/>
        <c:scaling>
          <c:orientation val="minMax"/>
        </c:scaling>
        <c:axPos val="b"/>
        <c:numFmt formatCode="mmm\-yy" sourceLinked="1"/>
        <c:tickLblPos val="nextTo"/>
        <c:crossAx val="198266880"/>
        <c:crosses val="autoZero"/>
        <c:auto val="1"/>
        <c:lblOffset val="100"/>
        <c:baseTimeUnit val="days"/>
        <c:majorUnit val="1"/>
        <c:majorTimeUnit val="months"/>
      </c:dateAx>
      <c:valAx>
        <c:axId val="198266880"/>
        <c:scaling>
          <c:orientation val="minMax"/>
        </c:scaling>
        <c:axPos val="l"/>
        <c:majorGridlines/>
        <c:numFmt formatCode="_(* #,##0_);_(* \(#,##0\);_(* &quot;-&quot;??_);_(@_)" sourceLinked="1"/>
        <c:tickLblPos val="nextTo"/>
        <c:crossAx val="190396672"/>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Down'!$DQ$7</c:f>
              <c:strCache>
                <c:ptCount val="1"/>
                <c:pt idx="0">
                  <c:v>COGS Forecast </c:v>
                </c:pt>
              </c:strCache>
            </c:strRef>
          </c:tx>
          <c:marker>
            <c:symbol val="none"/>
          </c:marker>
          <c:cat>
            <c:numRef>
              <c:f>'OTB Tops Down'!$DR$6:$EC$6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Down'!$DR$7:$EC$7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623808"/>
        <c:axId val="49625344"/>
      </c:lineChart>
      <c:dateAx>
        <c:axId val="49623808"/>
        <c:scaling>
          <c:orientation val="minMax"/>
        </c:scaling>
        <c:axPos val="b"/>
        <c:numFmt formatCode="mmm\-yy" sourceLinked="1"/>
        <c:tickLblPos val="nextTo"/>
        <c:crossAx val="49625344"/>
        <c:crosses val="autoZero"/>
        <c:auto val="1"/>
        <c:lblOffset val="100"/>
        <c:baseTimeUnit val="days"/>
        <c:majorUnit val="1"/>
        <c:majorTimeUnit val="months"/>
      </c:dateAx>
      <c:valAx>
        <c:axId val="49625344"/>
        <c:scaling>
          <c:orientation val="minMax"/>
        </c:scaling>
        <c:axPos val="l"/>
        <c:majorGridlines/>
        <c:numFmt formatCode="_(* #,##0_);_(* \(#,##0\);_(* &quot;-&quot;??_);_(@_)" sourceLinked="1"/>
        <c:tickLblPos val="nextTo"/>
        <c:crossAx val="49623808"/>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Down'!$EG$7</c:f>
              <c:strCache>
                <c:ptCount val="1"/>
                <c:pt idx="0">
                  <c:v>COGS Forecast </c:v>
                </c:pt>
              </c:strCache>
            </c:strRef>
          </c:tx>
          <c:marker>
            <c:symbol val="none"/>
          </c:marker>
          <c:cat>
            <c:numRef>
              <c:f>'OTB Tops Down'!$EH$6:$ES$6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Down'!$EH$7:$ES$7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637248"/>
        <c:axId val="49638784"/>
      </c:lineChart>
      <c:dateAx>
        <c:axId val="49637248"/>
        <c:scaling>
          <c:orientation val="minMax"/>
        </c:scaling>
        <c:axPos val="b"/>
        <c:numFmt formatCode="mmm\-yy" sourceLinked="1"/>
        <c:tickLblPos val="nextTo"/>
        <c:crossAx val="49638784"/>
        <c:crosses val="autoZero"/>
        <c:auto val="1"/>
        <c:lblOffset val="100"/>
        <c:baseTimeUnit val="days"/>
        <c:majorUnit val="1"/>
        <c:majorTimeUnit val="months"/>
      </c:dateAx>
      <c:valAx>
        <c:axId val="49638784"/>
        <c:scaling>
          <c:orientation val="minMax"/>
        </c:scaling>
        <c:axPos val="l"/>
        <c:majorGridlines/>
        <c:numFmt formatCode="_(* #,##0_);_(* \(#,##0\);_(* &quot;-&quot;??_);_(@_)" sourceLinked="1"/>
        <c:tickLblPos val="nextTo"/>
        <c:crossAx val="49637248"/>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Down'!$EW$7</c:f>
              <c:strCache>
                <c:ptCount val="1"/>
                <c:pt idx="0">
                  <c:v>COGS Forecast </c:v>
                </c:pt>
              </c:strCache>
            </c:strRef>
          </c:tx>
          <c:marker>
            <c:symbol val="none"/>
          </c:marker>
          <c:cat>
            <c:numRef>
              <c:f>'OTB Tops Down'!$EX$6:$FI$6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Down'!$EX$7:$FI$7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646592"/>
        <c:axId val="49648384"/>
      </c:lineChart>
      <c:dateAx>
        <c:axId val="49646592"/>
        <c:scaling>
          <c:orientation val="minMax"/>
        </c:scaling>
        <c:axPos val="b"/>
        <c:numFmt formatCode="mmm\-yy" sourceLinked="1"/>
        <c:tickLblPos val="nextTo"/>
        <c:crossAx val="49648384"/>
        <c:crosses val="autoZero"/>
        <c:auto val="1"/>
        <c:lblOffset val="100"/>
        <c:baseTimeUnit val="days"/>
        <c:majorUnit val="1"/>
        <c:majorTimeUnit val="months"/>
      </c:dateAx>
      <c:valAx>
        <c:axId val="49648384"/>
        <c:scaling>
          <c:orientation val="minMax"/>
        </c:scaling>
        <c:axPos val="l"/>
        <c:majorGridlines/>
        <c:numFmt formatCode="_(* #,##0_);_(* \(#,##0\);_(* &quot;-&quot;??_);_(@_)" sourceLinked="1"/>
        <c:tickLblPos val="nextTo"/>
        <c:crossAx val="49646592"/>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'OTB Tops Down'!$FM$7</c:f>
              <c:strCache>
                <c:ptCount val="1"/>
                <c:pt idx="0">
                  <c:v>COGS Forecast </c:v>
                </c:pt>
              </c:strCache>
            </c:strRef>
          </c:tx>
          <c:marker>
            <c:symbol val="none"/>
          </c:marker>
          <c:cat>
            <c:numRef>
              <c:f>'OTB Tops Down'!$FN$6:$FY$6</c:f>
              <c:numCache>
                <c:formatCode>mmm\-yy</c:formatCode>
                <c:ptCount val="12"/>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numCache>
            </c:numRef>
          </c:cat>
          <c:val>
            <c:numRef>
              <c:f>'OTB Tops Down'!$FN$7:$FY$7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marker val="1"/>
        <c:axId val="49668480"/>
        <c:axId val="49670016"/>
      </c:lineChart>
      <c:dateAx>
        <c:axId val="49668480"/>
        <c:scaling>
          <c:orientation val="minMax"/>
        </c:scaling>
        <c:axPos val="b"/>
        <c:numFmt formatCode="mmm\-yy" sourceLinked="1"/>
        <c:tickLblPos val="nextTo"/>
        <c:crossAx val="49670016"/>
        <c:crosses val="autoZero"/>
        <c:auto val="1"/>
        <c:lblOffset val="100"/>
        <c:baseTimeUnit val="days"/>
        <c:majorUnit val="1"/>
        <c:majorTimeUnit val="months"/>
      </c:dateAx>
      <c:valAx>
        <c:axId val="49670016"/>
        <c:scaling>
          <c:orientation val="minMax"/>
        </c:scaling>
        <c:axPos val="l"/>
        <c:majorGridlines/>
        <c:numFmt formatCode="_(* #,##0_);_(* \(#,##0\);_(* &quot;-&quot;??_);_(@_)" sourceLinked="1"/>
        <c:tickLblPos val="nextTo"/>
        <c:crossAx val="49668480"/>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13" Type="http://schemas.openxmlformats.org/officeDocument/2006/relationships/chart" Target="../charts/chart36.xml"/><Relationship Id="rId18" Type="http://schemas.openxmlformats.org/officeDocument/2006/relationships/chart" Target="../charts/chart41.xml"/><Relationship Id="rId3" Type="http://schemas.openxmlformats.org/officeDocument/2006/relationships/chart" Target="../charts/chart26.xml"/><Relationship Id="rId21" Type="http://schemas.openxmlformats.org/officeDocument/2006/relationships/chart" Target="../charts/chart44.xml"/><Relationship Id="rId7" Type="http://schemas.openxmlformats.org/officeDocument/2006/relationships/chart" Target="../charts/chart30.xml"/><Relationship Id="rId12" Type="http://schemas.openxmlformats.org/officeDocument/2006/relationships/chart" Target="../charts/chart35.xml"/><Relationship Id="rId17" Type="http://schemas.openxmlformats.org/officeDocument/2006/relationships/chart" Target="../charts/chart40.xml"/><Relationship Id="rId2" Type="http://schemas.openxmlformats.org/officeDocument/2006/relationships/chart" Target="../charts/chart25.xml"/><Relationship Id="rId16" Type="http://schemas.openxmlformats.org/officeDocument/2006/relationships/chart" Target="../charts/chart39.xml"/><Relationship Id="rId20" Type="http://schemas.openxmlformats.org/officeDocument/2006/relationships/chart" Target="../charts/chart43.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5" Type="http://schemas.openxmlformats.org/officeDocument/2006/relationships/chart" Target="../charts/chart38.xml"/><Relationship Id="rId23" Type="http://schemas.openxmlformats.org/officeDocument/2006/relationships/chart" Target="../charts/chart46.xml"/><Relationship Id="rId10" Type="http://schemas.openxmlformats.org/officeDocument/2006/relationships/chart" Target="../charts/chart33.xml"/><Relationship Id="rId19" Type="http://schemas.openxmlformats.org/officeDocument/2006/relationships/chart" Target="../charts/chart42.xml"/><Relationship Id="rId4" Type="http://schemas.openxmlformats.org/officeDocument/2006/relationships/chart" Target="../charts/chart27.xml"/><Relationship Id="rId9" Type="http://schemas.openxmlformats.org/officeDocument/2006/relationships/chart" Target="../charts/chart32.xml"/><Relationship Id="rId14" Type="http://schemas.openxmlformats.org/officeDocument/2006/relationships/chart" Target="../charts/chart37.xml"/><Relationship Id="rId22"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40</xdr:col>
      <xdr:colOff>1924049</xdr:colOff>
      <xdr:row>23</xdr:row>
      <xdr:rowOff>57150</xdr:rowOff>
    </xdr:from>
    <xdr:to>
      <xdr:col>54</xdr:col>
      <xdr:colOff>9524</xdr:colOff>
      <xdr:row>37</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56</xdr:col>
      <xdr:colOff>1905000</xdr:colOff>
      <xdr:row>23</xdr:row>
      <xdr:rowOff>76200</xdr:rowOff>
    </xdr:from>
    <xdr:to>
      <xdr:col>70</xdr:col>
      <xdr:colOff>0</xdr:colOff>
      <xdr:row>37</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73</xdr:col>
      <xdr:colOff>47625</xdr:colOff>
      <xdr:row>23</xdr:row>
      <xdr:rowOff>114300</xdr:rowOff>
    </xdr:from>
    <xdr:to>
      <xdr:col>86</xdr:col>
      <xdr:colOff>0</xdr:colOff>
      <xdr:row>38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88</xdr:col>
      <xdr:colOff>1866900</xdr:colOff>
      <xdr:row>23</xdr:row>
      <xdr:rowOff>123825</xdr:rowOff>
    </xdr:from>
    <xdr:to>
      <xdr:col>102</xdr:col>
      <xdr:colOff>9524</xdr:colOff>
      <xdr:row>38</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104</xdr:col>
      <xdr:colOff>1866900</xdr:colOff>
      <xdr:row>23</xdr:row>
      <xdr:rowOff>152400</xdr:rowOff>
    </xdr:from>
    <xdr:to>
      <xdr:col>117</xdr:col>
      <xdr:colOff>600075</xdr:colOff>
      <xdr:row>38</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120</xdr:col>
      <xdr:colOff>1905000</xdr:colOff>
      <xdr:row>23</xdr:row>
      <xdr:rowOff>171450</xdr:rowOff>
    </xdr:from>
    <xdr:to>
      <xdr:col>133</xdr:col>
      <xdr:colOff>600075</xdr:colOff>
      <xdr:row>38</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137</xdr:col>
      <xdr:colOff>9525</xdr:colOff>
      <xdr:row>23</xdr:row>
      <xdr:rowOff>171450</xdr:rowOff>
    </xdr:from>
    <xdr:to>
      <xdr:col>149</xdr:col>
      <xdr:colOff>590550</xdr:colOff>
      <xdr:row>38</xdr:row>
      <xdr:rowOff>57150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153</xdr:col>
      <xdr:colOff>57150</xdr:colOff>
      <xdr:row>24</xdr:row>
      <xdr:rowOff>0</xdr:rowOff>
    </xdr:from>
    <xdr:to>
      <xdr:col>166</xdr:col>
      <xdr:colOff>19050</xdr:colOff>
      <xdr:row>38</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168</xdr:col>
      <xdr:colOff>1914525</xdr:colOff>
      <xdr:row>24</xdr:row>
      <xdr:rowOff>0</xdr:rowOff>
    </xdr:from>
    <xdr:to>
      <xdr:col>182</xdr:col>
      <xdr:colOff>9524</xdr:colOff>
      <xdr:row>38</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185</xdr:col>
      <xdr:colOff>28574</xdr:colOff>
      <xdr:row>24</xdr:row>
      <xdr:rowOff>9525</xdr:rowOff>
    </xdr:from>
    <xdr:to>
      <xdr:col>197</xdr:col>
      <xdr:colOff>590550</xdr:colOff>
      <xdr:row>38</xdr:row>
      <xdr:rowOff>85725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13</xdr:row>
      <xdr:rowOff>38099</xdr:rowOff>
    </xdr:from>
    <xdr:to>
      <xdr:col>22</xdr:col>
      <xdr:colOff>38100</xdr:colOff>
      <xdr:row>32</xdr:row>
      <xdr:rowOff>180974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1905000</xdr:colOff>
      <xdr:row>23</xdr:row>
      <xdr:rowOff>95250</xdr:rowOff>
    </xdr:from>
    <xdr:to>
      <xdr:col>38</xdr:col>
      <xdr:colOff>28575</xdr:colOff>
      <xdr:row>37</xdr:row>
      <xdr:rowOff>171450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25</xdr:col>
      <xdr:colOff>0</xdr:colOff>
      <xdr:row>39</xdr:row>
      <xdr:rowOff>0</xdr:rowOff>
    </xdr:from>
    <xdr:to>
      <xdr:col>38</xdr:col>
      <xdr:colOff>47625</xdr:colOff>
      <xdr:row>53</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40</xdr:col>
      <xdr:colOff>1924049</xdr:colOff>
      <xdr:row>39</xdr:row>
      <xdr:rowOff>0</xdr:rowOff>
    </xdr:from>
    <xdr:to>
      <xdr:col>54</xdr:col>
      <xdr:colOff>28574</xdr:colOff>
      <xdr:row>53</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57</xdr:col>
      <xdr:colOff>0</xdr:colOff>
      <xdr:row>39</xdr:row>
      <xdr:rowOff>0</xdr:rowOff>
    </xdr:from>
    <xdr:to>
      <xdr:col>70</xdr:col>
      <xdr:colOff>19050</xdr:colOff>
      <xdr:row>53</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73</xdr:col>
      <xdr:colOff>0</xdr:colOff>
      <xdr:row>39</xdr:row>
      <xdr:rowOff>0</xdr:rowOff>
    </xdr:from>
    <xdr:to>
      <xdr:col>86</xdr:col>
      <xdr:colOff>19050</xdr:colOff>
      <xdr:row>53</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89</xdr:col>
      <xdr:colOff>0</xdr:colOff>
      <xdr:row>39</xdr:row>
      <xdr:rowOff>0</xdr:rowOff>
    </xdr:from>
    <xdr:to>
      <xdr:col>102</xdr:col>
      <xdr:colOff>0</xdr:colOff>
      <xdr:row>53</xdr:row>
      <xdr:rowOff>76200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105</xdr:col>
      <xdr:colOff>0</xdr:colOff>
      <xdr:row>39</xdr:row>
      <xdr:rowOff>0</xdr:rowOff>
    </xdr:from>
    <xdr:to>
      <xdr:col>118</xdr:col>
      <xdr:colOff>19050</xdr:colOff>
      <xdr:row>53</xdr:row>
      <xdr:rowOff>76200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121</xdr:col>
      <xdr:colOff>0</xdr:colOff>
      <xdr:row>39</xdr:row>
      <xdr:rowOff>0</xdr:rowOff>
    </xdr:from>
    <xdr:to>
      <xdr:col>134</xdr:col>
      <xdr:colOff>19050</xdr:colOff>
      <xdr:row>53</xdr:row>
      <xdr:rowOff>76200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137</xdr:col>
      <xdr:colOff>0</xdr:colOff>
      <xdr:row>39</xdr:row>
      <xdr:rowOff>0</xdr:rowOff>
    </xdr:from>
    <xdr:to>
      <xdr:col>150</xdr:col>
      <xdr:colOff>19050</xdr:colOff>
      <xdr:row>53</xdr:row>
      <xdr:rowOff>76200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153</xdr:col>
      <xdr:colOff>0</xdr:colOff>
      <xdr:row>39</xdr:row>
      <xdr:rowOff>0</xdr:rowOff>
    </xdr:from>
    <xdr:to>
      <xdr:col>166</xdr:col>
      <xdr:colOff>19050</xdr:colOff>
      <xdr:row>53</xdr:row>
      <xdr:rowOff>76200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168</xdr:col>
      <xdr:colOff>1895476</xdr:colOff>
      <xdr:row>39</xdr:row>
      <xdr:rowOff>0</xdr:rowOff>
    </xdr:from>
    <xdr:to>
      <xdr:col>182</xdr:col>
      <xdr:colOff>19051</xdr:colOff>
      <xdr:row>53</xdr:row>
      <xdr:rowOff>76200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185</xdr:col>
      <xdr:colOff>0</xdr:colOff>
      <xdr:row>39</xdr:row>
      <xdr:rowOff>0</xdr:rowOff>
    </xdr:from>
    <xdr:to>
      <xdr:col>198</xdr:col>
      <xdr:colOff>47625</xdr:colOff>
      <xdr:row>53</xdr:row>
      <xdr:rowOff>76200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10">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937C89B-7572-4505-8657-979AA2F66408}" type="TxLink">
            <a:rPr lang="en-US" sz="2000" b="1" i="0" u="none" strike="noStrike">
              <a:solidFill>
                <a:sysClr val="windowText" lastClr="000000"/>
              </a:solidFill>
              <a:latin typeface="Calibri"/>
              <a:cs typeface="Calibri"/>
            </a:rPr>
            <a:pPr algn="ctr"/>
            <a:t> </a:t>
          </a:fld>
          <a:endParaRPr lang="en-US" sz="2000" i="0">
            <a:solidFill>
              <a:sysClr val="windowText" lastClr="00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11">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F7E38C2-1615-43BD-9995-06FD30B76883}" type="TxLink">
            <a:rPr lang="en-US" sz="2000" b="1" i="0" u="none" strike="noStrike">
              <a:solidFill>
                <a:sysClr val="windowText" lastClr="000000"/>
              </a:solidFill>
              <a:latin typeface="Calibri"/>
              <a:cs typeface="Calibri"/>
            </a:rPr>
            <a:pPr algn="ctr"/>
            <a:t> </a:t>
          </a:fld>
          <a:endParaRPr lang="en-US" sz="2000" i="0">
            <a:solidFill>
              <a:sysClr val="windowText" lastClr="000000"/>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12">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749033C-BA53-4DCD-9630-73D2C5CBA76F}" type="TxLink">
            <a:rPr lang="en-US" sz="2000" b="1" i="0" u="none" strike="noStrike">
              <a:solidFill>
                <a:sysClr val="windowText" lastClr="000000"/>
              </a:solidFill>
              <a:latin typeface="Calibri"/>
              <a:cs typeface="Calibri"/>
            </a:rPr>
            <a:pPr algn="ctr"/>
            <a:t> </a:t>
          </a:fld>
          <a:endParaRPr lang="en-US" sz="2000" i="0">
            <a:solidFill>
              <a:sysClr val="windowText" lastClr="000000"/>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1866900</xdr:colOff>
      <xdr:row>23</xdr:row>
      <xdr:rowOff>66675</xdr:rowOff>
    </xdr:from>
    <xdr:to>
      <xdr:col>24</xdr:col>
      <xdr:colOff>9525</xdr:colOff>
      <xdr:row>37</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0</xdr:colOff>
      <xdr:row>23</xdr:row>
      <xdr:rowOff>57150</xdr:rowOff>
    </xdr:from>
    <xdr:to>
      <xdr:col>40</xdr:col>
      <xdr:colOff>0</xdr:colOff>
      <xdr:row>37</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9525</xdr:colOff>
      <xdr:row>23</xdr:row>
      <xdr:rowOff>76200</xdr:rowOff>
    </xdr:from>
    <xdr:to>
      <xdr:col>56</xdr:col>
      <xdr:colOff>19050</xdr:colOff>
      <xdr:row>37</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59</xdr:col>
      <xdr:colOff>1</xdr:colOff>
      <xdr:row>23</xdr:row>
      <xdr:rowOff>114300</xdr:rowOff>
    </xdr:from>
    <xdr:to>
      <xdr:col>71</xdr:col>
      <xdr:colOff>590550</xdr:colOff>
      <xdr:row>38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75</xdr:col>
      <xdr:colOff>28575</xdr:colOff>
      <xdr:row>23</xdr:row>
      <xdr:rowOff>123825</xdr:rowOff>
    </xdr:from>
    <xdr:to>
      <xdr:col>88</xdr:col>
      <xdr:colOff>28575</xdr:colOff>
      <xdr:row>38</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90</xdr:col>
      <xdr:colOff>1914525</xdr:colOff>
      <xdr:row>23</xdr:row>
      <xdr:rowOff>152400</xdr:rowOff>
    </xdr:from>
    <xdr:to>
      <xdr:col>104</xdr:col>
      <xdr:colOff>9525</xdr:colOff>
      <xdr:row>38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107</xdr:col>
      <xdr:colOff>47625</xdr:colOff>
      <xdr:row>23</xdr:row>
      <xdr:rowOff>171450</xdr:rowOff>
    </xdr:from>
    <xdr:to>
      <xdr:col>120</xdr:col>
      <xdr:colOff>9525</xdr:colOff>
      <xdr:row>38</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122</xdr:col>
      <xdr:colOff>1895474</xdr:colOff>
      <xdr:row>23</xdr:row>
      <xdr:rowOff>171450</xdr:rowOff>
    </xdr:from>
    <xdr:to>
      <xdr:col>135</xdr:col>
      <xdr:colOff>581024</xdr:colOff>
      <xdr:row>38</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138</xdr:col>
      <xdr:colOff>1904999</xdr:colOff>
      <xdr:row>24</xdr:row>
      <xdr:rowOff>0</xdr:rowOff>
    </xdr:from>
    <xdr:to>
      <xdr:col>152</xdr:col>
      <xdr:colOff>19049</xdr:colOff>
      <xdr:row>38</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155</xdr:col>
      <xdr:colOff>38100</xdr:colOff>
      <xdr:row>24</xdr:row>
      <xdr:rowOff>0</xdr:rowOff>
    </xdr:from>
    <xdr:to>
      <xdr:col>167</xdr:col>
      <xdr:colOff>600075</xdr:colOff>
      <xdr:row>38</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170</xdr:col>
      <xdr:colOff>1876424</xdr:colOff>
      <xdr:row>24</xdr:row>
      <xdr:rowOff>9525</xdr:rowOff>
    </xdr:from>
    <xdr:to>
      <xdr:col>184</xdr:col>
      <xdr:colOff>0</xdr:colOff>
      <xdr:row>38</xdr:row>
      <xdr:rowOff>85725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266699</xdr:colOff>
      <xdr:row>23</xdr:row>
      <xdr:rowOff>28575</xdr:rowOff>
    </xdr:from>
    <xdr:to>
      <xdr:col>8</xdr:col>
      <xdr:colOff>47625</xdr:colOff>
      <xdr:row>37</xdr:row>
      <xdr:rowOff>104775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39</xdr:row>
      <xdr:rowOff>0</xdr:rowOff>
    </xdr:from>
    <xdr:to>
      <xdr:col>24</xdr:col>
      <xdr:colOff>28575</xdr:colOff>
      <xdr:row>53</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27</xdr:col>
      <xdr:colOff>0</xdr:colOff>
      <xdr:row>39</xdr:row>
      <xdr:rowOff>0</xdr:rowOff>
    </xdr:from>
    <xdr:to>
      <xdr:col>40</xdr:col>
      <xdr:colOff>19050</xdr:colOff>
      <xdr:row>53</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43</xdr:col>
      <xdr:colOff>1</xdr:colOff>
      <xdr:row>39</xdr:row>
      <xdr:rowOff>0</xdr:rowOff>
    </xdr:from>
    <xdr:to>
      <xdr:col>56</xdr:col>
      <xdr:colOff>28576</xdr:colOff>
      <xdr:row>53</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59</xdr:col>
      <xdr:colOff>0</xdr:colOff>
      <xdr:row>39</xdr:row>
      <xdr:rowOff>0</xdr:rowOff>
    </xdr:from>
    <xdr:to>
      <xdr:col>72</xdr:col>
      <xdr:colOff>28575</xdr:colOff>
      <xdr:row>53</xdr:row>
      <xdr:rowOff>76200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75</xdr:col>
      <xdr:colOff>0</xdr:colOff>
      <xdr:row>39</xdr:row>
      <xdr:rowOff>0</xdr:rowOff>
    </xdr:from>
    <xdr:to>
      <xdr:col>88</xdr:col>
      <xdr:colOff>28575</xdr:colOff>
      <xdr:row>53</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91</xdr:col>
      <xdr:colOff>0</xdr:colOff>
      <xdr:row>39</xdr:row>
      <xdr:rowOff>0</xdr:rowOff>
    </xdr:from>
    <xdr:to>
      <xdr:col>104</xdr:col>
      <xdr:colOff>28575</xdr:colOff>
      <xdr:row>53</xdr:row>
      <xdr:rowOff>76200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107</xdr:col>
      <xdr:colOff>0</xdr:colOff>
      <xdr:row>39</xdr:row>
      <xdr:rowOff>0</xdr:rowOff>
    </xdr:from>
    <xdr:to>
      <xdr:col>120</xdr:col>
      <xdr:colOff>28575</xdr:colOff>
      <xdr:row>53</xdr:row>
      <xdr:rowOff>76200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123</xdr:col>
      <xdr:colOff>0</xdr:colOff>
      <xdr:row>39</xdr:row>
      <xdr:rowOff>0</xdr:rowOff>
    </xdr:from>
    <xdr:to>
      <xdr:col>135</xdr:col>
      <xdr:colOff>600075</xdr:colOff>
      <xdr:row>53</xdr:row>
      <xdr:rowOff>76200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139</xdr:col>
      <xdr:colOff>0</xdr:colOff>
      <xdr:row>39</xdr:row>
      <xdr:rowOff>0</xdr:rowOff>
    </xdr:from>
    <xdr:to>
      <xdr:col>151</xdr:col>
      <xdr:colOff>600075</xdr:colOff>
      <xdr:row>53</xdr:row>
      <xdr:rowOff>76200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155</xdr:col>
      <xdr:colOff>0</xdr:colOff>
      <xdr:row>39</xdr:row>
      <xdr:rowOff>0</xdr:rowOff>
    </xdr:from>
    <xdr:to>
      <xdr:col>167</xdr:col>
      <xdr:colOff>600075</xdr:colOff>
      <xdr:row>53</xdr:row>
      <xdr:rowOff>76200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171</xdr:col>
      <xdr:colOff>0</xdr:colOff>
      <xdr:row>39</xdr:row>
      <xdr:rowOff>0</xdr:rowOff>
    </xdr:from>
    <xdr:to>
      <xdr:col>183</xdr:col>
      <xdr:colOff>600075</xdr:colOff>
      <xdr:row>53</xdr:row>
      <xdr:rowOff>76200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0.39442</cdr:x>
      <cdr:y>0.07292</cdr:y>
    </cdr:from>
    <cdr:to>
      <cdr:x>0.57243</cdr:x>
      <cdr:y>0.18056</cdr:y>
    </cdr:to>
    <cdr:sp macro="" textlink="'OTB Bottoms Up'!$O$2:$Q$4">
      <cdr:nvSpPr>
        <cdr:cNvPr id="2" name="TextBox 1"/>
        <cdr:cNvSpPr txBox="1"/>
      </cdr:nvSpPr>
      <cdr:spPr>
        <a:xfrm xmlns:a="http://schemas.openxmlformats.org/drawingml/2006/main">
          <a:off x="4305300" y="200025"/>
          <a:ext cx="1943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4BEEDFD-DB0C-4786-B14B-F28CC1633682}" type="TxLink">
            <a:rPr lang="en-US" sz="2000" b="1" i="0" u="none" strike="noStrike">
              <a:solidFill>
                <a:sysClr val="windowText" lastClr="000000"/>
              </a:solidFill>
              <a:latin typeface="Calibri"/>
              <a:cs typeface="Calibri"/>
            </a:rPr>
            <a:pPr algn="ctr"/>
            <a:t>Total</a:t>
          </a:fld>
          <a:endParaRPr lang="en-US" sz="2000" i="0">
            <a:solidFill>
              <a:sysClr val="windowText" lastClr="0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3">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B355995-D39A-48D0-ACA2-1309D489745A}" type="TxLink">
            <a:rPr lang="en-US" sz="1400" b="1" i="0" u="none" strike="noStrike">
              <a:solidFill>
                <a:srgbClr val="000000"/>
              </a:solidFill>
              <a:latin typeface="Calibri"/>
              <a:cs typeface="Calibri"/>
            </a:rPr>
            <a:pPr algn="ctr"/>
            <a:t>Bikes</a:t>
          </a:fld>
          <a:endParaRPr lang="en-US" sz="2000" i="0">
            <a:solidFill>
              <a:sysClr val="windowText" lastClr="000000"/>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4">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D54A25A-A16D-47E5-B943-A843ECEC9BC1}" type="TxLink">
            <a:rPr lang="en-US" sz="1400" b="1" i="0" u="none" strike="noStrike">
              <a:solidFill>
                <a:srgbClr val="000000"/>
              </a:solidFill>
              <a:latin typeface="Calibri"/>
              <a:cs typeface="Calibri"/>
            </a:rPr>
            <a:pPr algn="ctr"/>
            <a:t>Accessories</a:t>
          </a:fld>
          <a:endParaRPr lang="en-US" sz="2000" i="0">
            <a:solidFill>
              <a:sysClr val="windowText" lastClr="000000"/>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5">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B940C4-5AE1-4838-9CB4-7B11A3F953E5}" type="TxLink">
            <a:rPr lang="en-US" sz="1400" b="1" i="0" u="none" strike="noStrike">
              <a:solidFill>
                <a:srgbClr val="000000"/>
              </a:solidFill>
              <a:latin typeface="Calibri"/>
              <a:cs typeface="Calibri"/>
            </a:rPr>
            <a:pPr algn="ctr"/>
            <a:t>Trainers</a:t>
          </a:fld>
          <a:endParaRPr lang="en-US" sz="2000" i="0">
            <a:solidFill>
              <a:sysClr val="windowText" lastClr="000000"/>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6">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8F9219D-30D2-4183-9838-FB904234C9E8}" type="TxLink">
            <a:rPr lang="en-US" sz="1400" b="1" i="0" u="none" strike="noStrike">
              <a:solidFill>
                <a:srgbClr val="000000"/>
              </a:solidFill>
              <a:latin typeface="Calibri"/>
              <a:cs typeface="Calibri"/>
            </a:rPr>
            <a:pPr algn="ctr"/>
            <a:t>Apparel</a:t>
          </a:fld>
          <a:endParaRPr lang="en-US" sz="2000" i="0">
            <a:solidFill>
              <a:sysClr val="windowText" lastClr="000000"/>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7">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AD1D110-ECCB-485E-A449-01AAC1B86257}" type="TxLink">
            <a:rPr lang="en-US" sz="1400" b="1" i="0" u="none" strike="noStrike">
              <a:solidFill>
                <a:srgbClr val="000000"/>
              </a:solidFill>
              <a:latin typeface="Calibri"/>
              <a:cs typeface="Calibri"/>
            </a:rPr>
            <a:pPr algn="ctr"/>
            <a:t>Nutritional</a:t>
          </a:fld>
          <a:endParaRPr lang="en-US" sz="2000" i="0">
            <a:solidFill>
              <a:sysClr val="windowText" lastClr="000000"/>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0.39442</cdr:x>
      <cdr:y>0.07292</cdr:y>
    </cdr:from>
    <cdr:to>
      <cdr:x>0.57243</cdr:x>
      <cdr:y>0.18056</cdr:y>
    </cdr:to>
    <cdr:sp macro="" textlink="'OTB Tops Down'!$AC$2:$AF$3">
      <cdr:nvSpPr>
        <cdr:cNvPr id="2" name="TextBox 1"/>
        <cdr:cNvSpPr txBox="1"/>
      </cdr:nvSpPr>
      <cdr:spPr>
        <a:xfrm xmlns:a="http://schemas.openxmlformats.org/drawingml/2006/main">
          <a:off x="4305300" y="200025"/>
          <a:ext cx="1943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EDCA53-FFC7-48F0-8651-42541EB2E84E}" type="TxLink">
            <a:rPr lang="en-US" sz="1800" b="1" i="0" u="none" strike="noStrike">
              <a:solidFill>
                <a:srgbClr val="000000"/>
              </a:solidFill>
              <a:latin typeface="Calibri"/>
              <a:cs typeface="Calibri"/>
            </a:rPr>
            <a:pPr algn="ctr"/>
            <a:t>Total</a:t>
          </a:fld>
          <a:endParaRPr lang="en-US" sz="1800" i="0"/>
        </a:p>
      </cdr:txBody>
    </cdr:sp>
  </cdr:relSizeAnchor>
</c:userShapes>
</file>

<file path=xl/drawings/drawing20.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8">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BC634EF-319D-466E-BB7D-AF449F07B89D}" type="TxLink">
            <a:rPr lang="en-US" sz="1400" b="1" i="0" u="none" strike="noStrike">
              <a:solidFill>
                <a:srgbClr val="000000"/>
              </a:solidFill>
              <a:latin typeface="Calibri"/>
              <a:cs typeface="Calibri"/>
            </a:rPr>
            <a:pPr algn="ctr"/>
            <a:t> </a:t>
          </a:fld>
          <a:endParaRPr lang="en-US" sz="2000" i="0">
            <a:solidFill>
              <a:sysClr val="windowText" lastClr="000000"/>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9">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3F0BB7B-F9D8-43F6-BA66-88CBA735C466}" type="TxLink">
            <a:rPr lang="en-US" sz="1400" b="1" i="0" u="none" strike="noStrike">
              <a:solidFill>
                <a:srgbClr val="000000"/>
              </a:solidFill>
              <a:latin typeface="Calibri"/>
              <a:cs typeface="Calibri"/>
            </a:rPr>
            <a:pPr algn="ctr"/>
            <a:t> </a:t>
          </a:fld>
          <a:endParaRPr lang="en-US" sz="2000" i="0">
            <a:solidFill>
              <a:sysClr val="windowText" lastClr="000000"/>
            </a:solidFill>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10">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39B2E93-8733-4D2C-A9D8-0F9C929E7F65}" type="TxLink">
            <a:rPr lang="en-US" sz="1400" b="1" i="0" u="none" strike="noStrike">
              <a:solidFill>
                <a:srgbClr val="000000"/>
              </a:solidFill>
              <a:latin typeface="Calibri"/>
              <a:cs typeface="Calibri"/>
            </a:rPr>
            <a:pPr algn="ctr"/>
            <a:t> </a:t>
          </a:fld>
          <a:endParaRPr lang="en-US" sz="2000" i="0">
            <a:solidFill>
              <a:sysClr val="windowText" lastClr="000000"/>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11">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A300B84-7BEF-4AD3-8A92-F98311122D88}" type="TxLink">
            <a:rPr lang="en-US" sz="1400" b="1" i="0" u="none" strike="noStrike">
              <a:solidFill>
                <a:srgbClr val="000000"/>
              </a:solidFill>
              <a:latin typeface="Calibri"/>
              <a:cs typeface="Calibri"/>
            </a:rPr>
            <a:pPr algn="ctr"/>
            <a:t> </a:t>
          </a:fld>
          <a:endParaRPr lang="en-US" sz="2000" i="0">
            <a:solidFill>
              <a:sysClr val="windowText" lastClr="000000"/>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0.4309</cdr:x>
      <cdr:y>0.08681</cdr:y>
    </cdr:from>
    <cdr:to>
      <cdr:x>0.60891</cdr:x>
      <cdr:y>0.19445</cdr:y>
    </cdr:to>
    <cdr:sp macro="" textlink="'OTB Bottoms Up'!$C$12">
      <cdr:nvSpPr>
        <cdr:cNvPr id="2" name="TextBox 1"/>
        <cdr:cNvSpPr txBox="1"/>
      </cdr:nvSpPr>
      <cdr:spPr>
        <a:xfrm xmlns:a="http://schemas.openxmlformats.org/drawingml/2006/main">
          <a:off x="3825235" y="238134"/>
          <a:ext cx="1580248"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0EE9750-74A2-479B-BC11-BA14B7199729}" type="TxLink">
            <a:rPr lang="en-US" sz="1400" b="1" i="0" u="none" strike="noStrike">
              <a:solidFill>
                <a:srgbClr val="000000"/>
              </a:solidFill>
              <a:latin typeface="Calibri"/>
              <a:cs typeface="Calibri"/>
            </a:rPr>
            <a:pPr algn="ctr"/>
            <a:t> </a:t>
          </a:fld>
          <a:endParaRPr lang="en-US" sz="2000" i="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5</xdr:col>
      <xdr:colOff>0</xdr:colOff>
      <xdr:row>23</xdr:row>
      <xdr:rowOff>104775</xdr:rowOff>
    </xdr:from>
    <xdr:to>
      <xdr:col>17</xdr:col>
      <xdr:colOff>57150</xdr:colOff>
      <xdr:row>37</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39</xdr:row>
      <xdr:rowOff>0</xdr:rowOff>
    </xdr:from>
    <xdr:to>
      <xdr:col>17</xdr:col>
      <xdr:colOff>76200</xdr:colOff>
      <xdr:row>53</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0.39442</cdr:x>
      <cdr:y>0.07292</cdr:y>
    </cdr:from>
    <cdr:to>
      <cdr:x>0.57243</cdr:x>
      <cdr:y>0.18056</cdr:y>
    </cdr:to>
    <cdr:sp macro="" textlink="'OTB Tops Down'!$C$3">
      <cdr:nvSpPr>
        <cdr:cNvPr id="2" name="TextBox 1"/>
        <cdr:cNvSpPr txBox="1"/>
      </cdr:nvSpPr>
      <cdr:spPr>
        <a:xfrm xmlns:a="http://schemas.openxmlformats.org/drawingml/2006/main">
          <a:off x="4305300" y="200025"/>
          <a:ext cx="1943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5C42F18-0932-40DF-8ADB-6DCA006B0A09}" type="TxLink">
            <a:rPr lang="en-US" sz="1800" b="1" i="0" u="none" strike="noStrike">
              <a:solidFill>
                <a:sysClr val="windowText" lastClr="000000"/>
              </a:solidFill>
              <a:latin typeface="Calibri"/>
              <a:cs typeface="Calibri"/>
            </a:rPr>
            <a:pPr algn="ctr"/>
            <a:t>Bikes</a:t>
          </a:fld>
          <a:endParaRPr lang="en-US" sz="1800" i="0">
            <a:solidFill>
              <a:sysClr val="windowText" lastClr="00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4">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C613B57-9350-4C8D-96C3-DD1FC158B898}" type="TxLink">
            <a:rPr lang="en-US" sz="1800" b="1" i="0" u="none" strike="noStrike">
              <a:solidFill>
                <a:sysClr val="windowText" lastClr="000000"/>
              </a:solidFill>
              <a:latin typeface="Calibri"/>
              <a:cs typeface="Calibri"/>
            </a:rPr>
            <a:pPr algn="ctr"/>
            <a:t>Accessories</a:t>
          </a:fld>
          <a:endParaRPr lang="en-US" sz="1800" i="0">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5">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687C91C-338F-4BCA-8EF6-6A3F7F9E8F3D}" type="TxLink">
            <a:rPr lang="en-US" sz="1800" b="1" i="0" u="none" strike="noStrike">
              <a:solidFill>
                <a:sysClr val="windowText" lastClr="000000"/>
              </a:solidFill>
              <a:latin typeface="Calibri"/>
              <a:cs typeface="Calibri"/>
            </a:rPr>
            <a:pPr algn="ctr"/>
            <a:t>Trainers</a:t>
          </a:fld>
          <a:endParaRPr lang="en-US" sz="1800" i="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6">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392B68D-D041-4ED8-AC02-93C2083260D3}" type="TxLink">
            <a:rPr lang="en-US" sz="1800" b="1" i="0" u="none" strike="noStrike">
              <a:solidFill>
                <a:sysClr val="windowText" lastClr="000000"/>
              </a:solidFill>
              <a:latin typeface="Calibri"/>
              <a:cs typeface="Calibri"/>
            </a:rPr>
            <a:pPr algn="ctr"/>
            <a:t>Apparel</a:t>
          </a:fld>
          <a:endParaRPr lang="en-US" sz="180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7">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BA4B102-6B01-4EB4-8026-C9FEAA942965}" type="TxLink">
            <a:rPr lang="en-US" sz="1800" b="1" i="0" u="none" strike="noStrike">
              <a:solidFill>
                <a:sysClr val="windowText" lastClr="000000"/>
              </a:solidFill>
              <a:latin typeface="Calibri"/>
              <a:cs typeface="Calibri"/>
            </a:rPr>
            <a:pPr algn="ctr"/>
            <a:t>Nutritional</a:t>
          </a:fld>
          <a:endParaRPr lang="en-US" sz="1800" i="0">
            <a:solidFill>
              <a:sysClr val="windowText" lastClr="00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8">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32534F9-BDDB-424D-8CEC-19E8634C1648}" type="TxLink">
            <a:rPr lang="en-US" sz="2000" b="1" i="0" u="none" strike="noStrike">
              <a:solidFill>
                <a:sysClr val="windowText" lastClr="000000"/>
              </a:solidFill>
              <a:latin typeface="Calibri"/>
              <a:cs typeface="Calibri"/>
            </a:rPr>
            <a:pPr algn="ctr"/>
            <a:t> </a:t>
          </a:fld>
          <a:endParaRPr lang="en-US" sz="2000" i="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0.44531</cdr:x>
      <cdr:y>0.07292</cdr:y>
    </cdr:from>
    <cdr:to>
      <cdr:x>0.62332</cdr:x>
      <cdr:y>0.18056</cdr:y>
    </cdr:to>
    <cdr:sp macro="" textlink="'OTB Tops Down'!$C$9">
      <cdr:nvSpPr>
        <cdr:cNvPr id="2" name="TextBox 1"/>
        <cdr:cNvSpPr txBox="1"/>
      </cdr:nvSpPr>
      <cdr:spPr>
        <a:xfrm xmlns:a="http://schemas.openxmlformats.org/drawingml/2006/main">
          <a:off x="3584114" y="200034"/>
          <a:ext cx="1432735" cy="295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CEFF6AA-3496-46B1-9EE2-74E86499D513}" type="TxLink">
            <a:rPr lang="en-US" sz="2000" b="1" i="0" u="none" strike="noStrike">
              <a:solidFill>
                <a:sysClr val="windowText" lastClr="000000"/>
              </a:solidFill>
              <a:latin typeface="Calibri"/>
              <a:cs typeface="Calibri"/>
            </a:rPr>
            <a:pPr algn="ctr"/>
            <a:t> </a:t>
          </a:fld>
          <a:endParaRPr lang="en-US" sz="2000" i="0">
            <a:solidFill>
              <a:sysClr val="windowText" lastClr="00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pageSetUpPr fitToPage="1"/>
  </sheetPr>
  <dimension ref="A1:O39"/>
  <sheetViews>
    <sheetView showGridLines="0" zoomScale="70" zoomScaleNormal="70" workbookViewId="0">
      <selection sqref="A1:O1"/>
    </sheetView>
  </sheetViews>
  <sheetFormatPr defaultRowHeight="15"/>
  <cols>
    <col min="1" max="15" width="14" customWidth="1"/>
  </cols>
  <sheetData>
    <row r="1" spans="1:15" ht="60.75" customHeight="1" thickBot="1">
      <c r="A1" s="154" t="s">
        <v>3</v>
      </c>
      <c r="B1" s="155"/>
      <c r="C1" s="155"/>
      <c r="D1" s="155"/>
      <c r="E1" s="155"/>
      <c r="F1" s="155"/>
      <c r="G1" s="155"/>
      <c r="H1" s="155"/>
      <c r="I1" s="155"/>
      <c r="J1" s="155"/>
      <c r="K1" s="155"/>
      <c r="L1" s="155"/>
      <c r="M1" s="155"/>
      <c r="N1" s="155"/>
      <c r="O1" s="156"/>
    </row>
    <row r="2" spans="1:15">
      <c r="A2" s="3"/>
      <c r="B2" s="1"/>
      <c r="C2" s="1"/>
      <c r="D2" s="1"/>
      <c r="E2" s="1"/>
      <c r="F2" s="1"/>
      <c r="G2" s="1"/>
      <c r="H2" s="1"/>
      <c r="I2" s="1"/>
      <c r="J2" s="1"/>
      <c r="K2" s="1"/>
      <c r="L2" s="1"/>
      <c r="M2" s="1"/>
      <c r="N2" s="1"/>
      <c r="O2" s="2"/>
    </row>
    <row r="3" spans="1:15">
      <c r="A3" s="8" t="s">
        <v>10</v>
      </c>
      <c r="B3" s="1"/>
      <c r="C3" s="1"/>
      <c r="D3" s="1"/>
      <c r="E3" s="1"/>
      <c r="F3" s="1"/>
      <c r="G3" s="1"/>
      <c r="H3" s="1"/>
      <c r="I3" s="1"/>
      <c r="J3" s="1"/>
      <c r="K3" s="1"/>
      <c r="L3" s="1"/>
      <c r="M3" s="1"/>
      <c r="N3" s="1"/>
      <c r="O3" s="2"/>
    </row>
    <row r="4" spans="1:15" ht="15" customHeight="1">
      <c r="A4" s="157" t="s">
        <v>35</v>
      </c>
      <c r="B4" s="158"/>
      <c r="C4" s="158"/>
      <c r="D4" s="158"/>
      <c r="E4" s="158"/>
      <c r="F4" s="158"/>
      <c r="G4" s="158"/>
      <c r="H4" s="158"/>
      <c r="I4" s="158"/>
      <c r="J4" s="158"/>
      <c r="K4" s="158"/>
      <c r="L4" s="158"/>
      <c r="M4" s="158"/>
      <c r="N4" s="158"/>
      <c r="O4" s="159"/>
    </row>
    <row r="5" spans="1:15">
      <c r="A5" s="157"/>
      <c r="B5" s="158"/>
      <c r="C5" s="158"/>
      <c r="D5" s="158"/>
      <c r="E5" s="158"/>
      <c r="F5" s="158"/>
      <c r="G5" s="158"/>
      <c r="H5" s="158"/>
      <c r="I5" s="158"/>
      <c r="J5" s="158"/>
      <c r="K5" s="158"/>
      <c r="L5" s="158"/>
      <c r="M5" s="158"/>
      <c r="N5" s="158"/>
      <c r="O5" s="159"/>
    </row>
    <row r="6" spans="1:15">
      <c r="A6" s="27"/>
      <c r="B6" s="28"/>
      <c r="C6" s="28"/>
      <c r="D6" s="28"/>
      <c r="E6" s="28"/>
      <c r="F6" s="28"/>
      <c r="G6" s="28"/>
      <c r="H6" s="28"/>
      <c r="I6" s="28"/>
      <c r="J6" s="28"/>
      <c r="K6" s="28"/>
      <c r="L6" s="28"/>
      <c r="M6" s="28"/>
      <c r="N6" s="28"/>
      <c r="O6" s="29"/>
    </row>
    <row r="7" spans="1:15">
      <c r="A7" s="10" t="s">
        <v>16</v>
      </c>
      <c r="B7" s="28"/>
      <c r="C7" s="28"/>
      <c r="D7" s="28"/>
      <c r="E7" s="28"/>
      <c r="F7" s="28"/>
      <c r="G7" s="28"/>
      <c r="H7" s="28"/>
      <c r="I7" s="28"/>
      <c r="J7" s="28"/>
      <c r="K7" s="28"/>
      <c r="L7" s="28"/>
      <c r="M7" s="28"/>
      <c r="N7" s="28"/>
      <c r="O7" s="29"/>
    </row>
    <row r="8" spans="1:15">
      <c r="A8" s="11" t="s">
        <v>17</v>
      </c>
      <c r="B8" s="28"/>
      <c r="C8" s="28"/>
      <c r="D8" s="28"/>
      <c r="E8" s="28"/>
      <c r="F8" s="28"/>
      <c r="G8" s="28"/>
      <c r="H8" s="28"/>
      <c r="I8" s="28"/>
      <c r="J8" s="28"/>
      <c r="K8" s="28"/>
      <c r="L8" s="28"/>
      <c r="M8" s="28"/>
      <c r="N8" s="28"/>
      <c r="O8" s="29"/>
    </row>
    <row r="9" spans="1:15">
      <c r="A9" s="11" t="s">
        <v>18</v>
      </c>
      <c r="B9" s="28"/>
      <c r="C9" s="28"/>
      <c r="D9" s="28"/>
      <c r="E9" s="28"/>
      <c r="F9" s="28"/>
      <c r="G9" s="28"/>
      <c r="H9" s="28"/>
      <c r="I9" s="28"/>
      <c r="J9" s="28"/>
      <c r="K9" s="28"/>
      <c r="L9" s="28"/>
      <c r="M9" s="28"/>
      <c r="N9" s="28"/>
      <c r="O9" s="29"/>
    </row>
    <row r="10" spans="1:15">
      <c r="A10" s="11" t="s">
        <v>19</v>
      </c>
      <c r="B10" s="28"/>
      <c r="C10" s="28"/>
      <c r="D10" s="28"/>
      <c r="E10" s="28"/>
      <c r="F10" s="28"/>
      <c r="G10" s="28"/>
      <c r="H10" s="28"/>
      <c r="I10" s="28"/>
      <c r="J10" s="28"/>
      <c r="K10" s="28"/>
      <c r="L10" s="28"/>
      <c r="M10" s="28"/>
      <c r="N10" s="28"/>
      <c r="O10" s="29"/>
    </row>
    <row r="11" spans="1:15">
      <c r="A11" s="11"/>
      <c r="B11" s="28"/>
      <c r="C11" s="28"/>
      <c r="D11" s="28"/>
      <c r="E11" s="28"/>
      <c r="F11" s="28"/>
      <c r="G11" s="28"/>
      <c r="H11" s="28"/>
      <c r="I11" s="28"/>
      <c r="J11" s="28"/>
      <c r="K11" s="28"/>
      <c r="L11" s="28"/>
      <c r="M11" s="28"/>
      <c r="N11" s="28"/>
      <c r="O11" s="29"/>
    </row>
    <row r="12" spans="1:15">
      <c r="A12" s="9" t="s">
        <v>13</v>
      </c>
      <c r="B12" s="28"/>
      <c r="C12" s="28"/>
      <c r="D12" s="28"/>
      <c r="E12" s="28"/>
      <c r="F12" s="28"/>
      <c r="G12" s="28"/>
      <c r="H12" s="28"/>
      <c r="I12" s="28"/>
      <c r="J12" s="28"/>
      <c r="K12" s="28"/>
      <c r="L12" s="28"/>
      <c r="M12" s="28"/>
      <c r="N12" s="28"/>
      <c r="O12" s="29"/>
    </row>
    <row r="13" spans="1:15">
      <c r="A13" s="9"/>
      <c r="B13" s="28"/>
      <c r="C13" s="28"/>
      <c r="D13" s="28"/>
      <c r="E13" s="28"/>
      <c r="F13" s="28"/>
      <c r="G13" s="28"/>
      <c r="H13" s="28"/>
      <c r="I13" s="28"/>
      <c r="J13" s="28"/>
      <c r="K13" s="28"/>
      <c r="L13" s="28"/>
      <c r="M13" s="28"/>
      <c r="N13" s="28"/>
      <c r="O13" s="29"/>
    </row>
    <row r="14" spans="1:15">
      <c r="A14" s="8" t="s">
        <v>9</v>
      </c>
      <c r="B14" s="1"/>
      <c r="C14" s="1"/>
      <c r="D14" s="1"/>
      <c r="E14" s="1"/>
      <c r="F14" s="1"/>
      <c r="G14" s="1"/>
      <c r="H14" s="1"/>
      <c r="I14" s="1"/>
      <c r="J14" s="1"/>
      <c r="K14" s="1"/>
      <c r="L14" s="1"/>
      <c r="M14" s="1"/>
      <c r="N14" s="1"/>
      <c r="O14" s="2"/>
    </row>
    <row r="15" spans="1:15">
      <c r="A15" s="3" t="s">
        <v>79</v>
      </c>
      <c r="B15" s="1"/>
      <c r="C15" s="1"/>
      <c r="D15" s="1"/>
      <c r="E15" s="1"/>
      <c r="F15" s="1"/>
      <c r="G15" s="1"/>
      <c r="H15" s="1"/>
      <c r="I15" s="1"/>
      <c r="J15" s="1"/>
      <c r="K15" s="1"/>
      <c r="L15" s="1"/>
      <c r="M15" s="1"/>
      <c r="N15" s="1"/>
      <c r="O15" s="2"/>
    </row>
    <row r="16" spans="1:15">
      <c r="A16" s="3"/>
      <c r="B16" s="1"/>
      <c r="C16" s="1"/>
      <c r="D16" s="1"/>
      <c r="E16" s="1"/>
      <c r="F16" s="1"/>
      <c r="G16" s="1"/>
      <c r="H16" s="1"/>
      <c r="I16" s="1"/>
      <c r="J16" s="1"/>
      <c r="K16" s="1"/>
      <c r="L16" s="1"/>
      <c r="M16" s="1"/>
      <c r="N16" s="1"/>
      <c r="O16" s="2"/>
    </row>
    <row r="17" spans="1:15">
      <c r="A17" s="12" t="s">
        <v>21</v>
      </c>
      <c r="B17" s="1"/>
      <c r="C17" s="1"/>
      <c r="D17" s="1"/>
      <c r="E17" s="1"/>
      <c r="F17" s="1"/>
      <c r="G17" s="1"/>
      <c r="H17" s="1"/>
      <c r="I17" s="1"/>
      <c r="J17" s="1"/>
      <c r="K17" s="1"/>
      <c r="L17" s="1"/>
      <c r="M17" s="1"/>
      <c r="N17" s="1"/>
      <c r="O17" s="2"/>
    </row>
    <row r="18" spans="1:15">
      <c r="A18" s="12" t="s">
        <v>22</v>
      </c>
      <c r="B18" s="1"/>
      <c r="C18" s="1"/>
      <c r="D18" s="1"/>
      <c r="E18" s="1"/>
      <c r="F18" s="1"/>
      <c r="G18" s="1"/>
      <c r="H18" s="1"/>
      <c r="I18" s="1"/>
      <c r="J18" s="1"/>
      <c r="K18" s="1"/>
      <c r="L18" s="1"/>
      <c r="M18" s="1"/>
      <c r="N18" s="1"/>
      <c r="O18" s="2"/>
    </row>
    <row r="19" spans="1:15">
      <c r="A19" s="12" t="s">
        <v>23</v>
      </c>
      <c r="B19" s="1"/>
      <c r="C19" s="1"/>
      <c r="D19" s="1"/>
      <c r="E19" s="1"/>
      <c r="F19" s="1"/>
      <c r="G19" s="1"/>
      <c r="H19" s="1"/>
      <c r="I19" s="1"/>
      <c r="J19" s="1"/>
      <c r="K19" s="1"/>
      <c r="L19" s="1"/>
      <c r="M19" s="1"/>
      <c r="N19" s="1"/>
      <c r="O19" s="2"/>
    </row>
    <row r="20" spans="1:15">
      <c r="A20" s="12" t="s">
        <v>24</v>
      </c>
      <c r="B20" s="1"/>
      <c r="C20" s="1"/>
      <c r="D20" s="1"/>
      <c r="E20" s="1"/>
      <c r="F20" s="1"/>
      <c r="G20" s="1"/>
      <c r="H20" s="1"/>
      <c r="I20" s="1"/>
      <c r="J20" s="1"/>
      <c r="K20" s="1"/>
      <c r="L20" s="1"/>
      <c r="M20" s="1"/>
      <c r="N20" s="1"/>
      <c r="O20" s="2"/>
    </row>
    <row r="21" spans="1:15">
      <c r="A21" s="12" t="s">
        <v>20</v>
      </c>
      <c r="B21" s="1"/>
      <c r="C21" s="1"/>
      <c r="D21" s="1"/>
      <c r="E21" s="1"/>
      <c r="F21" s="1"/>
      <c r="G21" s="1"/>
      <c r="H21" s="1"/>
      <c r="I21" s="1"/>
      <c r="J21" s="1"/>
      <c r="K21" s="1"/>
      <c r="L21" s="1"/>
      <c r="M21" s="1"/>
      <c r="N21" s="1"/>
      <c r="O21" s="2"/>
    </row>
    <row r="22" spans="1:15">
      <c r="A22" s="3"/>
      <c r="B22" s="1"/>
      <c r="C22" s="1"/>
      <c r="D22" s="1"/>
      <c r="E22" s="1"/>
      <c r="F22" s="1"/>
      <c r="G22" s="1"/>
      <c r="H22" s="1"/>
      <c r="I22" s="1"/>
      <c r="J22" s="1"/>
      <c r="K22" s="1"/>
      <c r="L22" s="1"/>
      <c r="M22" s="1"/>
      <c r="N22" s="1"/>
      <c r="O22" s="2"/>
    </row>
    <row r="23" spans="1:15">
      <c r="A23" s="8" t="s">
        <v>26</v>
      </c>
      <c r="B23" s="1"/>
      <c r="C23" s="1"/>
      <c r="D23" s="1"/>
      <c r="E23" s="1"/>
      <c r="F23" s="1"/>
      <c r="G23" s="1"/>
      <c r="H23" s="1"/>
      <c r="I23" s="1"/>
      <c r="J23" s="1"/>
      <c r="K23" s="1"/>
      <c r="L23" s="1"/>
      <c r="M23" s="1"/>
      <c r="N23" s="1"/>
      <c r="O23" s="2"/>
    </row>
    <row r="24" spans="1:15">
      <c r="A24" s="3" t="s">
        <v>15</v>
      </c>
      <c r="B24" s="1"/>
      <c r="C24" s="1"/>
      <c r="D24" s="1"/>
      <c r="E24" s="1"/>
      <c r="F24" s="1"/>
      <c r="G24" s="1"/>
      <c r="H24" s="1"/>
      <c r="I24" s="1"/>
      <c r="J24" s="1"/>
      <c r="K24" s="1"/>
      <c r="L24" s="1"/>
      <c r="M24" s="1"/>
      <c r="N24" s="1"/>
      <c r="O24" s="2"/>
    </row>
    <row r="25" spans="1:15">
      <c r="A25" s="3"/>
      <c r="B25" s="1"/>
      <c r="C25" s="1"/>
      <c r="D25" s="1"/>
      <c r="E25" s="1"/>
      <c r="F25" s="1"/>
      <c r="G25" s="1"/>
      <c r="H25" s="1"/>
      <c r="I25" s="1"/>
      <c r="J25" s="1"/>
      <c r="K25" s="1"/>
      <c r="L25" s="1"/>
      <c r="M25" s="1"/>
      <c r="N25" s="1"/>
      <c r="O25" s="2"/>
    </row>
    <row r="26" spans="1:15">
      <c r="A26" s="13" t="s">
        <v>27</v>
      </c>
      <c r="B26" s="1"/>
      <c r="C26" s="1"/>
      <c r="D26" s="1"/>
      <c r="E26" s="1"/>
      <c r="F26" s="1"/>
      <c r="G26" s="1"/>
      <c r="H26" s="1"/>
      <c r="I26" s="1"/>
      <c r="J26" s="1"/>
      <c r="K26" s="1"/>
      <c r="L26" s="1"/>
      <c r="M26" s="1"/>
      <c r="N26" s="1"/>
      <c r="O26" s="2"/>
    </row>
    <row r="27" spans="1:15">
      <c r="A27" s="14" t="s">
        <v>25</v>
      </c>
      <c r="B27" s="1"/>
      <c r="C27" s="1"/>
      <c r="D27" s="1"/>
      <c r="E27" s="1"/>
      <c r="F27" s="1"/>
      <c r="G27" s="1"/>
      <c r="H27" s="1"/>
      <c r="I27" s="1"/>
      <c r="J27" s="1"/>
      <c r="K27" s="1"/>
      <c r="L27" s="1"/>
      <c r="M27" s="1"/>
      <c r="N27" s="1"/>
      <c r="O27" s="2"/>
    </row>
    <row r="28" spans="1:15">
      <c r="A28" s="14" t="s">
        <v>30</v>
      </c>
      <c r="B28" s="1"/>
      <c r="C28" s="1"/>
      <c r="D28" s="1"/>
      <c r="E28" s="1"/>
      <c r="F28" s="1"/>
      <c r="G28" s="1"/>
      <c r="H28" s="1"/>
      <c r="I28" s="1"/>
      <c r="J28" s="1"/>
      <c r="K28" s="1"/>
      <c r="L28" s="1"/>
      <c r="M28" s="1"/>
      <c r="N28" s="1"/>
      <c r="O28" s="2"/>
    </row>
    <row r="29" spans="1:15">
      <c r="A29" s="13" t="s">
        <v>28</v>
      </c>
      <c r="B29" s="1"/>
      <c r="C29" s="1"/>
      <c r="D29" s="1"/>
      <c r="E29" s="1"/>
      <c r="F29" s="1"/>
      <c r="G29" s="1"/>
      <c r="H29" s="1"/>
      <c r="I29" s="1"/>
      <c r="J29" s="1"/>
      <c r="K29" s="1"/>
      <c r="L29" s="1"/>
      <c r="M29" s="1"/>
      <c r="N29" s="1"/>
      <c r="O29" s="2"/>
    </row>
    <row r="30" spans="1:15">
      <c r="A30" s="13" t="s">
        <v>29</v>
      </c>
      <c r="B30" s="1"/>
      <c r="C30" s="1"/>
      <c r="D30" s="1"/>
      <c r="E30" s="1"/>
      <c r="F30" s="1"/>
      <c r="G30" s="1"/>
      <c r="H30" s="1"/>
      <c r="I30" s="1"/>
      <c r="J30" s="1"/>
      <c r="K30" s="1"/>
      <c r="L30" s="1"/>
      <c r="M30" s="1"/>
      <c r="N30" s="1"/>
      <c r="O30" s="2"/>
    </row>
    <row r="31" spans="1:15">
      <c r="A31" s="3"/>
      <c r="B31" s="1"/>
      <c r="C31" s="1"/>
      <c r="D31" s="1"/>
      <c r="E31" s="1"/>
      <c r="F31" s="1"/>
      <c r="G31" s="1"/>
      <c r="H31" s="1"/>
      <c r="I31" s="1"/>
      <c r="J31" s="1"/>
      <c r="K31" s="1"/>
      <c r="L31" s="1"/>
      <c r="M31" s="1"/>
      <c r="N31" s="1"/>
      <c r="O31" s="2"/>
    </row>
    <row r="32" spans="1:15">
      <c r="A32" s="8" t="s">
        <v>31</v>
      </c>
      <c r="B32" s="1"/>
      <c r="C32" s="1"/>
      <c r="D32" s="1"/>
      <c r="E32" s="1"/>
      <c r="F32" s="1"/>
      <c r="G32" s="1"/>
      <c r="H32" s="1"/>
      <c r="I32" s="1"/>
      <c r="J32" s="1"/>
      <c r="K32" s="1"/>
      <c r="L32" s="1"/>
      <c r="M32" s="1"/>
      <c r="N32" s="1"/>
      <c r="O32" s="2"/>
    </row>
    <row r="33" spans="1:15">
      <c r="A33" s="3" t="s">
        <v>92</v>
      </c>
      <c r="B33" s="1"/>
      <c r="C33" s="1"/>
      <c r="D33" s="1"/>
      <c r="E33" s="1"/>
      <c r="F33" s="1"/>
      <c r="G33" s="1"/>
      <c r="H33" s="1"/>
      <c r="I33" s="1"/>
      <c r="J33" s="1"/>
      <c r="K33" s="1"/>
      <c r="L33" s="1"/>
      <c r="M33" s="1"/>
      <c r="N33" s="1"/>
      <c r="O33" s="2"/>
    </row>
    <row r="34" spans="1:15">
      <c r="A34" s="3"/>
      <c r="B34" s="1"/>
      <c r="C34" s="1"/>
      <c r="D34" s="1"/>
      <c r="E34" s="1"/>
      <c r="F34" s="1"/>
      <c r="G34" s="1"/>
      <c r="H34" s="1"/>
      <c r="I34" s="1"/>
      <c r="J34" s="1"/>
      <c r="K34" s="1"/>
      <c r="L34" s="1"/>
      <c r="M34" s="1"/>
      <c r="N34" s="1"/>
      <c r="O34" s="2"/>
    </row>
    <row r="35" spans="1:15">
      <c r="A35" s="12" t="s">
        <v>34</v>
      </c>
      <c r="B35" s="1"/>
      <c r="C35" s="1"/>
      <c r="D35" s="1"/>
      <c r="E35" s="1"/>
      <c r="F35" s="1"/>
      <c r="G35" s="1"/>
      <c r="H35" s="1"/>
      <c r="I35" s="1"/>
      <c r="J35" s="1"/>
      <c r="K35" s="1"/>
      <c r="L35" s="1"/>
      <c r="M35" s="1"/>
      <c r="N35" s="1"/>
      <c r="O35" s="2"/>
    </row>
    <row r="36" spans="1:15">
      <c r="A36" s="12" t="s">
        <v>32</v>
      </c>
      <c r="B36" s="1"/>
      <c r="C36" s="1"/>
      <c r="D36" s="1"/>
      <c r="E36" s="1"/>
      <c r="F36" s="1"/>
      <c r="G36" s="1"/>
      <c r="H36" s="1"/>
      <c r="I36" s="1"/>
      <c r="J36" s="1"/>
      <c r="K36" s="1"/>
      <c r="L36" s="1"/>
      <c r="M36" s="1"/>
      <c r="N36" s="1"/>
      <c r="O36" s="2"/>
    </row>
    <row r="37" spans="1:15">
      <c r="A37" s="12" t="s">
        <v>33</v>
      </c>
      <c r="B37" s="1"/>
      <c r="C37" s="1"/>
      <c r="D37" s="1"/>
      <c r="E37" s="1"/>
      <c r="F37" s="1"/>
      <c r="G37" s="1"/>
      <c r="H37" s="1"/>
      <c r="I37" s="1"/>
      <c r="J37" s="1"/>
      <c r="K37" s="1"/>
      <c r="L37" s="1"/>
      <c r="M37" s="1"/>
      <c r="N37" s="1"/>
      <c r="O37" s="2"/>
    </row>
    <row r="38" spans="1:15">
      <c r="A38" s="3"/>
      <c r="B38" s="1"/>
      <c r="C38" s="1"/>
      <c r="D38" s="1"/>
      <c r="E38" s="1"/>
      <c r="F38" s="1"/>
      <c r="G38" s="1"/>
      <c r="H38" s="1"/>
      <c r="I38" s="1"/>
      <c r="J38" s="1"/>
      <c r="K38" s="1"/>
      <c r="L38" s="1"/>
      <c r="M38" s="1"/>
      <c r="N38" s="1"/>
      <c r="O38" s="2"/>
    </row>
    <row r="39" spans="1:15" ht="15.75" thickBot="1">
      <c r="A39" s="7" t="s">
        <v>14</v>
      </c>
      <c r="B39" s="4"/>
      <c r="C39" s="4"/>
      <c r="D39" s="4"/>
      <c r="E39" s="4"/>
      <c r="F39" s="4"/>
      <c r="G39" s="4"/>
      <c r="H39" s="4"/>
      <c r="I39" s="4"/>
      <c r="J39" s="4"/>
      <c r="K39" s="4"/>
      <c r="L39" s="4"/>
      <c r="M39" s="4"/>
      <c r="N39" s="4"/>
      <c r="O39" s="5"/>
    </row>
  </sheetData>
  <sheetProtection password="CF7A" sheet="1" objects="1" scenarios="1"/>
  <mergeCells count="2">
    <mergeCell ref="A1:O1"/>
    <mergeCell ref="A4:O5"/>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GP24"/>
  <sheetViews>
    <sheetView showGridLines="0" zoomScale="85" zoomScaleNormal="85" workbookViewId="0">
      <selection activeCell="Z6" sqref="Z6"/>
    </sheetView>
  </sheetViews>
  <sheetFormatPr defaultRowHeight="15"/>
  <cols>
    <col min="1" max="1" width="4.42578125" style="44" customWidth="1"/>
    <col min="2" max="2" width="16.28515625" style="44" customWidth="1"/>
    <col min="3" max="4" width="16.5703125" style="44" customWidth="1"/>
    <col min="5" max="5" width="14" style="44" bestFit="1" customWidth="1"/>
    <col min="6" max="6" width="17.5703125" style="44" bestFit="1" customWidth="1"/>
    <col min="7" max="7" width="14.85546875" style="44" bestFit="1" customWidth="1"/>
    <col min="8" max="8" width="17.5703125" style="44" bestFit="1" customWidth="1"/>
    <col min="9" max="9" width="4.7109375" style="44" customWidth="1"/>
    <col min="10" max="22" width="9.140625" style="44"/>
    <col min="23" max="23" width="16.140625" style="44" bestFit="1" customWidth="1"/>
    <col min="24" max="24" width="2.7109375" style="44" customWidth="1"/>
    <col min="25" max="25" width="28.85546875" style="44" bestFit="1" customWidth="1"/>
    <col min="26" max="26" width="14.5703125" style="44" bestFit="1" customWidth="1"/>
    <col min="27" max="31" width="12.85546875" style="44" bestFit="1" customWidth="1"/>
    <col min="32" max="37" width="13.5703125" style="44" bestFit="1" customWidth="1"/>
    <col min="38" max="38" width="2.7109375" style="44" customWidth="1"/>
    <col min="39" max="39" width="16.140625" style="44" bestFit="1" customWidth="1"/>
    <col min="40" max="40" width="9.140625" style="44"/>
    <col min="41" max="41" width="28.85546875" style="44" bestFit="1" customWidth="1"/>
    <col min="42" max="42" width="14.5703125" style="44" bestFit="1" customWidth="1"/>
    <col min="43" max="47" width="12.85546875" style="44" bestFit="1" customWidth="1"/>
    <col min="48" max="53" width="13.5703125" style="44" bestFit="1" customWidth="1"/>
    <col min="54" max="54" width="9.140625" style="44"/>
    <col min="55" max="55" width="14.140625" style="44" bestFit="1" customWidth="1"/>
    <col min="56" max="56" width="9.140625" style="44"/>
    <col min="57" max="57" width="28.85546875" style="44" bestFit="1" customWidth="1"/>
    <col min="58" max="58" width="14" style="44" bestFit="1" customWidth="1"/>
    <col min="59" max="59" width="11.5703125" style="44" bestFit="1" customWidth="1"/>
    <col min="60" max="60" width="11.42578125" style="44" bestFit="1" customWidth="1"/>
    <col min="61" max="61" width="12" style="44" bestFit="1" customWidth="1"/>
    <col min="62" max="62" width="11.7109375" style="44" bestFit="1" customWidth="1"/>
    <col min="63" max="69" width="12.140625" style="44" bestFit="1" customWidth="1"/>
    <col min="70" max="70" width="9.140625" style="44"/>
    <col min="71" max="71" width="14.140625" style="44" bestFit="1" customWidth="1"/>
    <col min="72" max="72" width="9.140625" style="44"/>
    <col min="73" max="73" width="28.85546875" style="44" bestFit="1" customWidth="1"/>
    <col min="74" max="74" width="14" style="44" bestFit="1" customWidth="1"/>
    <col min="75" max="75" width="11.5703125" style="44" bestFit="1" customWidth="1"/>
    <col min="76" max="76" width="11.42578125" style="44" bestFit="1" customWidth="1"/>
    <col min="77" max="77" width="12" style="44" bestFit="1" customWidth="1"/>
    <col min="78" max="78" width="11.5703125" style="44" bestFit="1" customWidth="1"/>
    <col min="79" max="79" width="10.7109375" style="44" bestFit="1" customWidth="1"/>
    <col min="80" max="81" width="12" style="44" bestFit="1" customWidth="1"/>
    <col min="82" max="82" width="11.5703125" style="44" bestFit="1" customWidth="1"/>
    <col min="83" max="83" width="11.7109375" style="44" bestFit="1" customWidth="1"/>
    <col min="84" max="84" width="12" style="44" bestFit="1" customWidth="1"/>
    <col min="85" max="85" width="11.5703125" style="44" bestFit="1" customWidth="1"/>
    <col min="86" max="86" width="9.140625" style="44"/>
    <col min="87" max="87" width="14.140625" style="44" bestFit="1" customWidth="1"/>
    <col min="88" max="88" width="9.140625" style="44"/>
    <col min="89" max="89" width="28.85546875" style="44" bestFit="1" customWidth="1"/>
    <col min="90" max="90" width="14" style="44" bestFit="1" customWidth="1"/>
    <col min="91" max="91" width="11.5703125" style="44" bestFit="1" customWidth="1"/>
    <col min="92" max="92" width="11.42578125" style="44" bestFit="1" customWidth="1"/>
    <col min="93" max="93" width="12" style="44" bestFit="1" customWidth="1"/>
    <col min="94" max="94" width="11.5703125" style="44" bestFit="1" customWidth="1"/>
    <col min="95" max="95" width="11.42578125" style="44" bestFit="1" customWidth="1"/>
    <col min="96" max="97" width="12" style="44" bestFit="1" customWidth="1"/>
    <col min="98" max="98" width="11.5703125" style="44" bestFit="1" customWidth="1"/>
    <col min="99" max="99" width="11.7109375" style="44" bestFit="1" customWidth="1"/>
    <col min="100" max="100" width="12" style="44" bestFit="1" customWidth="1"/>
    <col min="101" max="101" width="11.5703125" style="44" bestFit="1" customWidth="1"/>
    <col min="102" max="102" width="9.140625" style="44"/>
    <col min="103" max="103" width="14.140625" style="44" bestFit="1" customWidth="1"/>
    <col min="104" max="104" width="9.140625" style="44"/>
    <col min="105" max="105" width="28.85546875" style="44" bestFit="1" customWidth="1"/>
    <col min="106" max="106" width="14" style="44" bestFit="1" customWidth="1"/>
    <col min="107" max="107" width="11.5703125" style="44" bestFit="1" customWidth="1"/>
    <col min="108" max="108" width="11.42578125" style="44" bestFit="1" customWidth="1"/>
    <col min="109" max="109" width="12" style="44" bestFit="1" customWidth="1"/>
    <col min="110" max="110" width="11.5703125" style="44" bestFit="1" customWidth="1"/>
    <col min="111" max="111" width="10.7109375" style="44" bestFit="1" customWidth="1"/>
    <col min="112" max="113" width="12" style="44" bestFit="1" customWidth="1"/>
    <col min="114" max="115" width="11.7109375" style="44" bestFit="1" customWidth="1"/>
    <col min="116" max="116" width="12" style="44" bestFit="1" customWidth="1"/>
    <col min="117" max="117" width="11.7109375" style="44" bestFit="1" customWidth="1"/>
    <col min="118" max="118" width="9.140625" style="44"/>
    <col min="119" max="119" width="14.140625" style="44" bestFit="1" customWidth="1"/>
    <col min="120" max="120" width="9.140625" style="44"/>
    <col min="121" max="121" width="28.85546875" style="44" bestFit="1" customWidth="1"/>
    <col min="122" max="122" width="14" style="44" bestFit="1" customWidth="1"/>
    <col min="123" max="123" width="11.5703125" style="44" bestFit="1" customWidth="1"/>
    <col min="124" max="124" width="11.42578125" style="44" bestFit="1" customWidth="1"/>
    <col min="125" max="125" width="12" style="44" bestFit="1" customWidth="1"/>
    <col min="126" max="126" width="11.5703125" style="44" bestFit="1" customWidth="1"/>
    <col min="127" max="127" width="10.7109375" style="44" bestFit="1" customWidth="1"/>
    <col min="128" max="129" width="12" style="44" bestFit="1" customWidth="1"/>
    <col min="130" max="130" width="11.5703125" style="44" bestFit="1" customWidth="1"/>
    <col min="131" max="131" width="11.7109375" style="44" bestFit="1" customWidth="1"/>
    <col min="132" max="132" width="12" style="44" bestFit="1" customWidth="1"/>
    <col min="133" max="133" width="11.5703125" style="44" bestFit="1" customWidth="1"/>
    <col min="134" max="134" width="9.140625" style="44"/>
    <col min="135" max="135" width="14.140625" style="44" bestFit="1" customWidth="1"/>
    <col min="136" max="136" width="9.140625" style="44"/>
    <col min="137" max="137" width="28.85546875" style="44" bestFit="1" customWidth="1"/>
    <col min="138" max="138" width="14" style="44" bestFit="1" customWidth="1"/>
    <col min="139" max="139" width="11.5703125" style="44" bestFit="1" customWidth="1"/>
    <col min="140" max="140" width="11.42578125" style="44" bestFit="1" customWidth="1"/>
    <col min="141" max="141" width="12" style="44" bestFit="1" customWidth="1"/>
    <col min="142" max="142" width="11.5703125" style="44" bestFit="1" customWidth="1"/>
    <col min="143" max="143" width="10.7109375" style="44" bestFit="1" customWidth="1"/>
    <col min="144" max="145" width="12" style="44" bestFit="1" customWidth="1"/>
    <col min="146" max="146" width="11.5703125" style="44" bestFit="1" customWidth="1"/>
    <col min="147" max="147" width="11.7109375" style="44" bestFit="1" customWidth="1"/>
    <col min="148" max="148" width="12" style="44" bestFit="1" customWidth="1"/>
    <col min="149" max="149" width="11.5703125" style="44" bestFit="1" customWidth="1"/>
    <col min="150" max="150" width="9.140625" style="44"/>
    <col min="151" max="151" width="14.140625" style="44" bestFit="1" customWidth="1"/>
    <col min="152" max="152" width="9.140625" style="44"/>
    <col min="153" max="153" width="28.85546875" style="44" bestFit="1" customWidth="1"/>
    <col min="154" max="154" width="14" style="44" bestFit="1" customWidth="1"/>
    <col min="155" max="155" width="11.5703125" style="44" bestFit="1" customWidth="1"/>
    <col min="156" max="156" width="11.42578125" style="44" bestFit="1" customWidth="1"/>
    <col min="157" max="157" width="12" style="44" bestFit="1" customWidth="1"/>
    <col min="158" max="158" width="11.5703125" style="44" bestFit="1" customWidth="1"/>
    <col min="159" max="159" width="10.7109375" style="44" bestFit="1" customWidth="1"/>
    <col min="160" max="161" width="12" style="44" bestFit="1" customWidth="1"/>
    <col min="162" max="162" width="11.5703125" style="44" bestFit="1" customWidth="1"/>
    <col min="163" max="163" width="11.7109375" style="44" bestFit="1" customWidth="1"/>
    <col min="164" max="164" width="12" style="44" bestFit="1" customWidth="1"/>
    <col min="165" max="165" width="11.5703125" style="44" bestFit="1" customWidth="1"/>
    <col min="166" max="166" width="9.140625" style="44"/>
    <col min="167" max="167" width="14.140625" style="44" bestFit="1" customWidth="1"/>
    <col min="168" max="168" width="9.140625" style="44"/>
    <col min="169" max="169" width="28.85546875" style="44" bestFit="1" customWidth="1"/>
    <col min="170" max="170" width="14" style="44" bestFit="1" customWidth="1"/>
    <col min="171" max="171" width="11.5703125" style="44" bestFit="1" customWidth="1"/>
    <col min="172" max="172" width="11.42578125" style="44" bestFit="1" customWidth="1"/>
    <col min="173" max="173" width="12" style="44" bestFit="1" customWidth="1"/>
    <col min="174" max="174" width="11.5703125" style="44" bestFit="1" customWidth="1"/>
    <col min="175" max="175" width="10.7109375" style="44" bestFit="1" customWidth="1"/>
    <col min="176" max="177" width="12" style="44" bestFit="1" customWidth="1"/>
    <col min="178" max="178" width="11.5703125" style="44" bestFit="1" customWidth="1"/>
    <col min="179" max="179" width="11.7109375" style="44" bestFit="1" customWidth="1"/>
    <col min="180" max="180" width="12" style="44" bestFit="1" customWidth="1"/>
    <col min="181" max="181" width="11.5703125" style="44" bestFit="1" customWidth="1"/>
    <col min="182" max="182" width="9.140625" style="44"/>
    <col min="183" max="183" width="14.140625" style="44" bestFit="1" customWidth="1"/>
    <col min="184" max="184" width="9.140625" style="44"/>
    <col min="185" max="185" width="28.85546875" style="44" bestFit="1" customWidth="1"/>
    <col min="186" max="186" width="14" style="44" bestFit="1" customWidth="1"/>
    <col min="187" max="187" width="11.5703125" style="44" bestFit="1" customWidth="1"/>
    <col min="188" max="188" width="11.42578125" style="44" bestFit="1" customWidth="1"/>
    <col min="189" max="189" width="12" style="44" bestFit="1" customWidth="1"/>
    <col min="190" max="190" width="11.5703125" style="44" bestFit="1" customWidth="1"/>
    <col min="191" max="191" width="10.7109375" style="44" bestFit="1" customWidth="1"/>
    <col min="192" max="193" width="12" style="44" bestFit="1" customWidth="1"/>
    <col min="194" max="194" width="11.5703125" style="44" bestFit="1" customWidth="1"/>
    <col min="195" max="195" width="11.7109375" style="44" bestFit="1" customWidth="1"/>
    <col min="196" max="196" width="12" style="44" bestFit="1" customWidth="1"/>
    <col min="197" max="197" width="11.5703125" style="44" bestFit="1" customWidth="1"/>
    <col min="198" max="16384" width="9.140625" style="44"/>
  </cols>
  <sheetData>
    <row r="1" spans="1:198" ht="60.75" customHeight="1" thickBot="1">
      <c r="B1" s="45" t="s">
        <v>45</v>
      </c>
      <c r="C1" s="17">
        <v>1000000</v>
      </c>
      <c r="D1" s="46"/>
      <c r="E1" s="46"/>
      <c r="F1" s="46"/>
      <c r="G1" s="46"/>
      <c r="H1" s="47"/>
      <c r="I1" s="48"/>
      <c r="J1" s="163" t="s">
        <v>75</v>
      </c>
      <c r="K1" s="164"/>
      <c r="L1" s="164"/>
      <c r="M1" s="164"/>
      <c r="N1" s="164"/>
      <c r="O1" s="164"/>
      <c r="P1" s="164"/>
      <c r="Q1" s="164"/>
      <c r="R1" s="164"/>
      <c r="S1" s="164"/>
      <c r="T1" s="164"/>
      <c r="U1" s="165"/>
      <c r="W1" s="49" t="s">
        <v>53</v>
      </c>
      <c r="X1" s="160" t="s">
        <v>7</v>
      </c>
      <c r="Y1" s="161"/>
      <c r="Z1" s="161"/>
      <c r="AA1" s="161"/>
      <c r="AB1" s="161"/>
      <c r="AC1" s="161"/>
      <c r="AD1" s="161"/>
      <c r="AE1" s="161"/>
      <c r="AF1" s="161"/>
      <c r="AG1" s="161"/>
      <c r="AH1" s="161"/>
      <c r="AI1" s="161"/>
      <c r="AJ1" s="161"/>
      <c r="AK1" s="161"/>
      <c r="AL1" s="162"/>
      <c r="AN1" s="160" t="str">
        <f>$X$1&amp;"-"&amp;C3</f>
        <v>Open To Buy-Bikes</v>
      </c>
      <c r="AO1" s="161"/>
      <c r="AP1" s="161"/>
      <c r="AQ1" s="161"/>
      <c r="AR1" s="161"/>
      <c r="AS1" s="161"/>
      <c r="AT1" s="161"/>
      <c r="AU1" s="161"/>
      <c r="AV1" s="161"/>
      <c r="AW1" s="161"/>
      <c r="AX1" s="161"/>
      <c r="AY1" s="161"/>
      <c r="AZ1" s="161"/>
      <c r="BA1" s="161"/>
      <c r="BB1" s="162"/>
      <c r="BD1" s="160" t="str">
        <f>$X$1&amp;"-"&amp;C4</f>
        <v>Open To Buy-Accessories</v>
      </c>
      <c r="BE1" s="161"/>
      <c r="BF1" s="161"/>
      <c r="BG1" s="161"/>
      <c r="BH1" s="161"/>
      <c r="BI1" s="161"/>
      <c r="BJ1" s="161"/>
      <c r="BK1" s="161"/>
      <c r="BL1" s="161"/>
      <c r="BM1" s="161"/>
      <c r="BN1" s="161"/>
      <c r="BO1" s="161"/>
      <c r="BP1" s="161"/>
      <c r="BQ1" s="161"/>
      <c r="BR1" s="162"/>
      <c r="BT1" s="160" t="str">
        <f>$X$1&amp;"-"&amp;C5</f>
        <v>Open To Buy-Trainers</v>
      </c>
      <c r="BU1" s="161"/>
      <c r="BV1" s="161"/>
      <c r="BW1" s="161"/>
      <c r="BX1" s="161"/>
      <c r="BY1" s="161"/>
      <c r="BZ1" s="161"/>
      <c r="CA1" s="161"/>
      <c r="CB1" s="161"/>
      <c r="CC1" s="161"/>
      <c r="CD1" s="161"/>
      <c r="CE1" s="161"/>
      <c r="CF1" s="161"/>
      <c r="CG1" s="161"/>
      <c r="CH1" s="162"/>
      <c r="CJ1" s="160" t="str">
        <f>$X$1&amp;"-"&amp;C6</f>
        <v>Open To Buy-Apparel</v>
      </c>
      <c r="CK1" s="161"/>
      <c r="CL1" s="161"/>
      <c r="CM1" s="161"/>
      <c r="CN1" s="161"/>
      <c r="CO1" s="161"/>
      <c r="CP1" s="161"/>
      <c r="CQ1" s="161"/>
      <c r="CR1" s="161"/>
      <c r="CS1" s="161"/>
      <c r="CT1" s="161"/>
      <c r="CU1" s="161"/>
      <c r="CV1" s="161"/>
      <c r="CW1" s="161"/>
      <c r="CX1" s="162"/>
      <c r="CZ1" s="160" t="str">
        <f>$X$1&amp;"-"&amp;C7</f>
        <v>Open To Buy-Nutritional</v>
      </c>
      <c r="DA1" s="161"/>
      <c r="DB1" s="161"/>
      <c r="DC1" s="161"/>
      <c r="DD1" s="161"/>
      <c r="DE1" s="161"/>
      <c r="DF1" s="161"/>
      <c r="DG1" s="161"/>
      <c r="DH1" s="161"/>
      <c r="DI1" s="161"/>
      <c r="DJ1" s="161"/>
      <c r="DK1" s="161"/>
      <c r="DL1" s="161"/>
      <c r="DM1" s="161"/>
      <c r="DN1" s="162"/>
      <c r="DP1" s="160" t="str">
        <f>$X$1&amp;"-"&amp;C8</f>
        <v>Open To Buy-</v>
      </c>
      <c r="DQ1" s="161"/>
      <c r="DR1" s="161"/>
      <c r="DS1" s="161"/>
      <c r="DT1" s="161"/>
      <c r="DU1" s="161"/>
      <c r="DV1" s="161"/>
      <c r="DW1" s="161"/>
      <c r="DX1" s="161"/>
      <c r="DY1" s="161"/>
      <c r="DZ1" s="161"/>
      <c r="EA1" s="161"/>
      <c r="EB1" s="161"/>
      <c r="EC1" s="161"/>
      <c r="ED1" s="162"/>
      <c r="EF1" s="160" t="str">
        <f>$X$1&amp;"-"&amp;C9</f>
        <v>Open To Buy-</v>
      </c>
      <c r="EG1" s="161"/>
      <c r="EH1" s="161"/>
      <c r="EI1" s="161"/>
      <c r="EJ1" s="161"/>
      <c r="EK1" s="161"/>
      <c r="EL1" s="161"/>
      <c r="EM1" s="161"/>
      <c r="EN1" s="161"/>
      <c r="EO1" s="161"/>
      <c r="EP1" s="161"/>
      <c r="EQ1" s="161"/>
      <c r="ER1" s="161"/>
      <c r="ES1" s="161"/>
      <c r="ET1" s="162"/>
      <c r="EV1" s="160" t="str">
        <f>$X$1&amp;"-"&amp;C10</f>
        <v>Open To Buy-</v>
      </c>
      <c r="EW1" s="161"/>
      <c r="EX1" s="161"/>
      <c r="EY1" s="161"/>
      <c r="EZ1" s="161"/>
      <c r="FA1" s="161"/>
      <c r="FB1" s="161"/>
      <c r="FC1" s="161"/>
      <c r="FD1" s="161"/>
      <c r="FE1" s="161"/>
      <c r="FF1" s="161"/>
      <c r="FG1" s="161"/>
      <c r="FH1" s="161"/>
      <c r="FI1" s="161"/>
      <c r="FJ1" s="162"/>
      <c r="FL1" s="160" t="str">
        <f>$X$1&amp;"-"&amp;C11</f>
        <v>Open To Buy-</v>
      </c>
      <c r="FM1" s="161"/>
      <c r="FN1" s="161"/>
      <c r="FO1" s="161"/>
      <c r="FP1" s="161"/>
      <c r="FQ1" s="161"/>
      <c r="FR1" s="161"/>
      <c r="FS1" s="161"/>
      <c r="FT1" s="161"/>
      <c r="FU1" s="161"/>
      <c r="FV1" s="161"/>
      <c r="FW1" s="161"/>
      <c r="FX1" s="161"/>
      <c r="FY1" s="161"/>
      <c r="FZ1" s="162"/>
      <c r="GB1" s="160" t="str">
        <f>$X$1&amp;"-"&amp;C12</f>
        <v>Open To Buy-</v>
      </c>
      <c r="GC1" s="161"/>
      <c r="GD1" s="161"/>
      <c r="GE1" s="161"/>
      <c r="GF1" s="161"/>
      <c r="GG1" s="161"/>
      <c r="GH1" s="161"/>
      <c r="GI1" s="161"/>
      <c r="GJ1" s="161"/>
      <c r="GK1" s="161"/>
      <c r="GL1" s="161"/>
      <c r="GM1" s="161"/>
      <c r="GN1" s="161"/>
      <c r="GO1" s="161"/>
      <c r="GP1" s="162"/>
    </row>
    <row r="2" spans="1:198" ht="19.5" thickBot="1">
      <c r="B2" s="50" t="s">
        <v>0</v>
      </c>
      <c r="C2" s="141">
        <v>41691</v>
      </c>
      <c r="D2" s="51" t="s">
        <v>1</v>
      </c>
      <c r="E2" s="51" t="s">
        <v>47</v>
      </c>
      <c r="F2" s="51" t="s">
        <v>48</v>
      </c>
      <c r="G2" s="51" t="s">
        <v>51</v>
      </c>
      <c r="H2" s="52" t="s">
        <v>50</v>
      </c>
      <c r="I2" s="48"/>
      <c r="J2" s="53" t="s">
        <v>63</v>
      </c>
      <c r="K2" s="53" t="s">
        <v>64</v>
      </c>
      <c r="L2" s="53" t="s">
        <v>65</v>
      </c>
      <c r="M2" s="53" t="s">
        <v>66</v>
      </c>
      <c r="N2" s="53" t="s">
        <v>67</v>
      </c>
      <c r="O2" s="53" t="s">
        <v>68</v>
      </c>
      <c r="P2" s="53" t="s">
        <v>69</v>
      </c>
      <c r="Q2" s="53" t="s">
        <v>70</v>
      </c>
      <c r="R2" s="53" t="s">
        <v>71</v>
      </c>
      <c r="S2" s="53" t="s">
        <v>72</v>
      </c>
      <c r="T2" s="53" t="s">
        <v>73</v>
      </c>
      <c r="U2" s="53" t="s">
        <v>74</v>
      </c>
      <c r="V2" s="54" t="s">
        <v>46</v>
      </c>
      <c r="W2" s="49" t="s">
        <v>52</v>
      </c>
      <c r="X2" s="55"/>
      <c r="Y2" s="56"/>
      <c r="Z2" s="56"/>
      <c r="AA2" s="56"/>
      <c r="AB2" s="56"/>
      <c r="AC2" s="166" t="s">
        <v>46</v>
      </c>
      <c r="AD2" s="166"/>
      <c r="AE2" s="166"/>
      <c r="AF2" s="166"/>
      <c r="AG2" s="56"/>
      <c r="AH2" s="56"/>
      <c r="AI2" s="56"/>
      <c r="AJ2" s="56"/>
      <c r="AK2" s="56"/>
      <c r="AL2" s="57"/>
      <c r="AN2" s="55"/>
      <c r="AO2" s="56"/>
      <c r="AP2" s="56"/>
      <c r="AQ2" s="56"/>
      <c r="AR2" s="56"/>
      <c r="AS2" s="56"/>
      <c r="AT2" s="56"/>
      <c r="AU2" s="56"/>
      <c r="AV2" s="56"/>
      <c r="AW2" s="56"/>
      <c r="AX2" s="56"/>
      <c r="AY2" s="56"/>
      <c r="AZ2" s="56"/>
      <c r="BA2" s="56"/>
      <c r="BB2" s="57"/>
      <c r="BD2" s="55"/>
      <c r="BE2" s="56"/>
      <c r="BF2" s="56"/>
      <c r="BG2" s="56"/>
      <c r="BH2" s="56"/>
      <c r="BI2" s="56"/>
      <c r="BJ2" s="56"/>
      <c r="BK2" s="56"/>
      <c r="BL2" s="56"/>
      <c r="BM2" s="56"/>
      <c r="BN2" s="56"/>
      <c r="BO2" s="56"/>
      <c r="BP2" s="56"/>
      <c r="BQ2" s="56"/>
      <c r="BR2" s="57"/>
      <c r="BT2" s="55"/>
      <c r="BU2" s="56"/>
      <c r="BV2" s="56"/>
      <c r="BW2" s="56"/>
      <c r="BX2" s="56"/>
      <c r="BY2" s="56"/>
      <c r="BZ2" s="56"/>
      <c r="CA2" s="56"/>
      <c r="CB2" s="56"/>
      <c r="CC2" s="56"/>
      <c r="CD2" s="56"/>
      <c r="CE2" s="56"/>
      <c r="CF2" s="56"/>
      <c r="CG2" s="56"/>
      <c r="CH2" s="57"/>
      <c r="CJ2" s="55"/>
      <c r="CK2" s="56"/>
      <c r="CL2" s="56"/>
      <c r="CM2" s="56"/>
      <c r="CN2" s="56"/>
      <c r="CO2" s="56"/>
      <c r="CP2" s="56"/>
      <c r="CQ2" s="56"/>
      <c r="CR2" s="56"/>
      <c r="CS2" s="56"/>
      <c r="CT2" s="56"/>
      <c r="CU2" s="56"/>
      <c r="CV2" s="56"/>
      <c r="CW2" s="56"/>
      <c r="CX2" s="57"/>
      <c r="CZ2" s="55"/>
      <c r="DA2" s="56"/>
      <c r="DB2" s="56"/>
      <c r="DC2" s="56"/>
      <c r="DD2" s="56"/>
      <c r="DE2" s="56"/>
      <c r="DF2" s="56"/>
      <c r="DG2" s="56"/>
      <c r="DH2" s="56"/>
      <c r="DI2" s="56"/>
      <c r="DJ2" s="56"/>
      <c r="DK2" s="56"/>
      <c r="DL2" s="56"/>
      <c r="DM2" s="56"/>
      <c r="DN2" s="57"/>
      <c r="DP2" s="55"/>
      <c r="DQ2" s="56"/>
      <c r="DR2" s="56"/>
      <c r="DS2" s="56"/>
      <c r="DT2" s="56"/>
      <c r="DU2" s="56"/>
      <c r="DV2" s="56"/>
      <c r="DW2" s="56"/>
      <c r="DX2" s="56"/>
      <c r="DY2" s="56"/>
      <c r="DZ2" s="56"/>
      <c r="EA2" s="56"/>
      <c r="EB2" s="56"/>
      <c r="EC2" s="56"/>
      <c r="ED2" s="57"/>
      <c r="EF2" s="55"/>
      <c r="EG2" s="56"/>
      <c r="EH2" s="56"/>
      <c r="EI2" s="56"/>
      <c r="EJ2" s="56"/>
      <c r="EK2" s="56"/>
      <c r="EL2" s="56"/>
      <c r="EM2" s="56"/>
      <c r="EN2" s="56"/>
      <c r="EO2" s="56"/>
      <c r="EP2" s="56"/>
      <c r="EQ2" s="56"/>
      <c r="ER2" s="56"/>
      <c r="ES2" s="56"/>
      <c r="ET2" s="57"/>
      <c r="EV2" s="55"/>
      <c r="EW2" s="56"/>
      <c r="EX2" s="56"/>
      <c r="EY2" s="56"/>
      <c r="EZ2" s="56"/>
      <c r="FA2" s="56"/>
      <c r="FB2" s="56"/>
      <c r="FC2" s="56"/>
      <c r="FD2" s="56"/>
      <c r="FE2" s="56"/>
      <c r="FF2" s="56"/>
      <c r="FG2" s="56"/>
      <c r="FH2" s="56"/>
      <c r="FI2" s="56"/>
      <c r="FJ2" s="57"/>
      <c r="FL2" s="55"/>
      <c r="FM2" s="56"/>
      <c r="FN2" s="56"/>
      <c r="FO2" s="56"/>
      <c r="FP2" s="56"/>
      <c r="FQ2" s="56"/>
      <c r="FR2" s="56"/>
      <c r="FS2" s="56"/>
      <c r="FT2" s="56"/>
      <c r="FU2" s="56"/>
      <c r="FV2" s="56"/>
      <c r="FW2" s="56"/>
      <c r="FX2" s="56"/>
      <c r="FY2" s="56"/>
      <c r="FZ2" s="57"/>
      <c r="GA2" s="49" t="s">
        <v>89</v>
      </c>
      <c r="GB2" s="55"/>
      <c r="GC2" s="56"/>
      <c r="GD2" s="56"/>
      <c r="GE2" s="56"/>
      <c r="GF2" s="56"/>
      <c r="GG2" s="56"/>
      <c r="GH2" s="56"/>
      <c r="GI2" s="56"/>
      <c r="GJ2" s="56"/>
      <c r="GK2" s="56"/>
      <c r="GL2" s="56"/>
      <c r="GM2" s="56"/>
      <c r="GN2" s="56"/>
      <c r="GO2" s="56"/>
      <c r="GP2" s="57"/>
    </row>
    <row r="3" spans="1:198" ht="19.5" thickBot="1">
      <c r="B3" s="58" t="s">
        <v>36</v>
      </c>
      <c r="C3" s="31" t="s">
        <v>42</v>
      </c>
      <c r="D3" s="32">
        <v>3</v>
      </c>
      <c r="E3" s="33">
        <v>0.6</v>
      </c>
      <c r="F3" s="59">
        <f t="shared" ref="F3:F12" si="0">E3*$C$1</f>
        <v>600000</v>
      </c>
      <c r="G3" s="34">
        <v>0.34</v>
      </c>
      <c r="H3" s="60">
        <f>F3*(1-G3)</f>
        <v>395999.99999999994</v>
      </c>
      <c r="I3" s="48"/>
      <c r="J3" s="16">
        <v>4.4999999999999998E-2</v>
      </c>
      <c r="K3" s="16">
        <v>4.4999999999999998E-2</v>
      </c>
      <c r="L3" s="16">
        <v>8.2000000000000003E-2</v>
      </c>
      <c r="M3" s="16">
        <v>9.968787726576811E-2</v>
      </c>
      <c r="N3" s="16">
        <v>0.10234330867837266</v>
      </c>
      <c r="O3" s="16">
        <v>0.13</v>
      </c>
      <c r="P3" s="16">
        <v>0.13</v>
      </c>
      <c r="Q3" s="16">
        <v>0.10967295366524654</v>
      </c>
      <c r="R3" s="16">
        <v>8.9090760843202374E-2</v>
      </c>
      <c r="S3" s="16">
        <v>7.3915261026975973E-2</v>
      </c>
      <c r="T3" s="16">
        <v>0.04</v>
      </c>
      <c r="U3" s="16">
        <v>0.05</v>
      </c>
      <c r="V3" s="61">
        <f>SUM(J3:U3)</f>
        <v>0.9967101614795657</v>
      </c>
      <c r="W3" s="49" t="s">
        <v>52</v>
      </c>
      <c r="X3" s="55"/>
      <c r="Y3" s="62" t="s">
        <v>0</v>
      </c>
      <c r="Z3" s="144">
        <f ca="1">TODAY()</f>
        <v>41696</v>
      </c>
      <c r="AA3" s="63"/>
      <c r="AB3" s="63"/>
      <c r="AC3" s="166"/>
      <c r="AD3" s="166"/>
      <c r="AE3" s="166"/>
      <c r="AF3" s="166"/>
      <c r="AG3" s="63"/>
      <c r="AH3" s="63"/>
      <c r="AI3" s="63"/>
      <c r="AJ3" s="63"/>
      <c r="AK3" s="63"/>
      <c r="AL3" s="57"/>
      <c r="AM3" s="49" t="s">
        <v>53</v>
      </c>
      <c r="AN3" s="55"/>
      <c r="AO3" s="62" t="s">
        <v>0</v>
      </c>
      <c r="AP3" s="144">
        <f>$C$2</f>
        <v>41691</v>
      </c>
      <c r="AQ3" s="63"/>
      <c r="AR3" s="63"/>
      <c r="AS3" s="63"/>
      <c r="AT3" s="63"/>
      <c r="AU3" s="63"/>
      <c r="AV3" s="63"/>
      <c r="AW3" s="63"/>
      <c r="AX3" s="63"/>
      <c r="AY3" s="63"/>
      <c r="AZ3" s="63"/>
      <c r="BA3" s="63"/>
      <c r="BB3" s="57"/>
      <c r="BC3" s="49" t="s">
        <v>56</v>
      </c>
      <c r="BD3" s="55"/>
      <c r="BE3" s="62" t="s">
        <v>0</v>
      </c>
      <c r="BF3" s="144">
        <f>$C$2</f>
        <v>41691</v>
      </c>
      <c r="BG3" s="63"/>
      <c r="BH3" s="63"/>
      <c r="BI3" s="63"/>
      <c r="BJ3" s="63"/>
      <c r="BK3" s="63"/>
      <c r="BL3" s="63"/>
      <c r="BM3" s="63"/>
      <c r="BN3" s="63"/>
      <c r="BO3" s="63"/>
      <c r="BP3" s="63"/>
      <c r="BQ3" s="63"/>
      <c r="BR3" s="57"/>
      <c r="BS3" s="49" t="s">
        <v>56</v>
      </c>
      <c r="BT3" s="55"/>
      <c r="BU3" s="62" t="s">
        <v>0</v>
      </c>
      <c r="BV3" s="144">
        <f>$C$2</f>
        <v>41691</v>
      </c>
      <c r="BW3" s="63"/>
      <c r="BX3" s="63"/>
      <c r="BY3" s="63"/>
      <c r="BZ3" s="63"/>
      <c r="CA3" s="63"/>
      <c r="CB3" s="63"/>
      <c r="CC3" s="63"/>
      <c r="CD3" s="63"/>
      <c r="CE3" s="63"/>
      <c r="CF3" s="63"/>
      <c r="CG3" s="63"/>
      <c r="CH3" s="57"/>
      <c r="CI3" s="49" t="s">
        <v>56</v>
      </c>
      <c r="CJ3" s="55"/>
      <c r="CK3" s="62" t="s">
        <v>0</v>
      </c>
      <c r="CL3" s="144">
        <f>$C$2</f>
        <v>41691</v>
      </c>
      <c r="CM3" s="63"/>
      <c r="CN3" s="63"/>
      <c r="CO3" s="63"/>
      <c r="CP3" s="63"/>
      <c r="CQ3" s="63"/>
      <c r="CR3" s="63"/>
      <c r="CS3" s="63"/>
      <c r="CT3" s="63"/>
      <c r="CU3" s="63"/>
      <c r="CV3" s="63"/>
      <c r="CW3" s="63"/>
      <c r="CX3" s="57"/>
      <c r="CY3" s="49" t="s">
        <v>56</v>
      </c>
      <c r="CZ3" s="55"/>
      <c r="DA3" s="62" t="s">
        <v>0</v>
      </c>
      <c r="DB3" s="144">
        <f>$C$2</f>
        <v>41691</v>
      </c>
      <c r="DC3" s="63"/>
      <c r="DD3" s="63"/>
      <c r="DE3" s="63"/>
      <c r="DF3" s="63"/>
      <c r="DG3" s="63"/>
      <c r="DH3" s="63"/>
      <c r="DI3" s="63"/>
      <c r="DJ3" s="63"/>
      <c r="DK3" s="63"/>
      <c r="DL3" s="63"/>
      <c r="DM3" s="63"/>
      <c r="DN3" s="57"/>
      <c r="DO3" s="49" t="s">
        <v>56</v>
      </c>
      <c r="DP3" s="55"/>
      <c r="DQ3" s="62" t="s">
        <v>0</v>
      </c>
      <c r="DR3" s="144">
        <f>$C$2</f>
        <v>41691</v>
      </c>
      <c r="DS3" s="63"/>
      <c r="DT3" s="63"/>
      <c r="DU3" s="63"/>
      <c r="DV3" s="63"/>
      <c r="DW3" s="63"/>
      <c r="DX3" s="63"/>
      <c r="DY3" s="63"/>
      <c r="DZ3" s="63"/>
      <c r="EA3" s="63"/>
      <c r="EB3" s="63"/>
      <c r="EC3" s="63"/>
      <c r="ED3" s="57"/>
      <c r="EE3" s="49" t="s">
        <v>56</v>
      </c>
      <c r="EF3" s="55"/>
      <c r="EG3" s="62" t="s">
        <v>0</v>
      </c>
      <c r="EH3" s="144">
        <f>$C$2</f>
        <v>41691</v>
      </c>
      <c r="EI3" s="63"/>
      <c r="EJ3" s="63"/>
      <c r="EK3" s="63"/>
      <c r="EL3" s="63"/>
      <c r="EM3" s="63"/>
      <c r="EN3" s="63"/>
      <c r="EO3" s="63"/>
      <c r="EP3" s="63"/>
      <c r="EQ3" s="63"/>
      <c r="ER3" s="63"/>
      <c r="ES3" s="63"/>
      <c r="ET3" s="57"/>
      <c r="EU3" s="49" t="s">
        <v>56</v>
      </c>
      <c r="EV3" s="55"/>
      <c r="EW3" s="62" t="s">
        <v>0</v>
      </c>
      <c r="EX3" s="144">
        <f>$C$2</f>
        <v>41691</v>
      </c>
      <c r="EY3" s="63"/>
      <c r="EZ3" s="63"/>
      <c r="FA3" s="63"/>
      <c r="FB3" s="63"/>
      <c r="FC3" s="63"/>
      <c r="FD3" s="63"/>
      <c r="FE3" s="63"/>
      <c r="FF3" s="63"/>
      <c r="FG3" s="63"/>
      <c r="FH3" s="63"/>
      <c r="FI3" s="63"/>
      <c r="FJ3" s="57"/>
      <c r="FK3" s="49" t="s">
        <v>56</v>
      </c>
      <c r="FL3" s="55"/>
      <c r="FM3" s="62" t="s">
        <v>0</v>
      </c>
      <c r="FN3" s="144">
        <f>$C$2</f>
        <v>41691</v>
      </c>
      <c r="FO3" s="63"/>
      <c r="FP3" s="63"/>
      <c r="FQ3" s="63"/>
      <c r="FR3" s="63"/>
      <c r="FS3" s="63"/>
      <c r="FT3" s="63"/>
      <c r="FU3" s="63"/>
      <c r="FV3" s="63"/>
      <c r="FW3" s="63"/>
      <c r="FX3" s="63"/>
      <c r="FY3" s="63"/>
      <c r="FZ3" s="57"/>
      <c r="GA3" s="49" t="s">
        <v>90</v>
      </c>
      <c r="GB3" s="55"/>
      <c r="GC3" s="62" t="s">
        <v>0</v>
      </c>
      <c r="GD3" s="144">
        <f>$C$2</f>
        <v>41691</v>
      </c>
      <c r="GE3" s="63"/>
      <c r="GF3" s="63"/>
      <c r="GG3" s="63"/>
      <c r="GH3" s="63"/>
      <c r="GI3" s="63"/>
      <c r="GJ3" s="63"/>
      <c r="GK3" s="63"/>
      <c r="GL3" s="63"/>
      <c r="GM3" s="63"/>
      <c r="GN3" s="63"/>
      <c r="GO3" s="63"/>
      <c r="GP3" s="57"/>
    </row>
    <row r="4" spans="1:198" ht="19.5" thickBot="1">
      <c r="B4" s="64" t="s">
        <v>37</v>
      </c>
      <c r="C4" s="19" t="s">
        <v>49</v>
      </c>
      <c r="D4" s="24">
        <v>5</v>
      </c>
      <c r="E4" s="25">
        <v>0.2</v>
      </c>
      <c r="F4" s="65">
        <f t="shared" si="0"/>
        <v>200000</v>
      </c>
      <c r="G4" s="18">
        <v>0.5</v>
      </c>
      <c r="H4" s="66">
        <f>F4*(1-G4)</f>
        <v>100000</v>
      </c>
      <c r="I4" s="48"/>
      <c r="J4" s="16">
        <v>3.6032788911086855E-2</v>
      </c>
      <c r="K4" s="16">
        <v>3.4632257533005167E-2</v>
      </c>
      <c r="L4" s="16">
        <v>7.5638992441249775E-2</v>
      </c>
      <c r="M4" s="16">
        <v>0.08</v>
      </c>
      <c r="N4" s="16">
        <v>0.12</v>
      </c>
      <c r="O4" s="16">
        <v>0.16</v>
      </c>
      <c r="P4" s="16">
        <v>0.13</v>
      </c>
      <c r="Q4" s="16">
        <v>0.14930076411344304</v>
      </c>
      <c r="R4" s="16">
        <v>0.09</v>
      </c>
      <c r="S4" s="16">
        <v>0.06</v>
      </c>
      <c r="T4" s="16">
        <v>0.04</v>
      </c>
      <c r="U4" s="16">
        <v>0.02</v>
      </c>
      <c r="V4" s="61">
        <f>SUM(J4:U4)</f>
        <v>0.99560480299878495</v>
      </c>
      <c r="W4" s="49" t="s">
        <v>52</v>
      </c>
      <c r="X4" s="55"/>
      <c r="Y4" s="62" t="s">
        <v>1</v>
      </c>
      <c r="Z4" s="137">
        <f>(AP4*AP10+BF4*BF10+BV4*BV10+CL4*CL10+DB4*DB10+DR4*DR10++EH4*EH10+EX4*EX10+FN4*FN10+GD4*GD10)/Z10</f>
        <v>2.953846153846154</v>
      </c>
      <c r="AA4" s="63"/>
      <c r="AB4" s="63"/>
      <c r="AC4" s="63"/>
      <c r="AD4" s="63"/>
      <c r="AE4" s="63"/>
      <c r="AF4" s="63"/>
      <c r="AG4" s="63"/>
      <c r="AH4" s="63"/>
      <c r="AI4" s="63"/>
      <c r="AJ4" s="63"/>
      <c r="AK4" s="63"/>
      <c r="AL4" s="57"/>
      <c r="AM4" s="49" t="s">
        <v>52</v>
      </c>
      <c r="AN4" s="55"/>
      <c r="AO4" s="62" t="s">
        <v>1</v>
      </c>
      <c r="AP4" s="20">
        <f>D3</f>
        <v>3</v>
      </c>
      <c r="AQ4" s="63"/>
      <c r="AR4" s="63"/>
      <c r="AS4" s="63"/>
      <c r="AT4" s="63"/>
      <c r="AU4" s="63"/>
      <c r="AV4" s="63"/>
      <c r="AW4" s="63"/>
      <c r="AX4" s="63"/>
      <c r="AY4" s="63"/>
      <c r="AZ4" s="63"/>
      <c r="BA4" s="63"/>
      <c r="BB4" s="57"/>
      <c r="BC4" s="49" t="s">
        <v>52</v>
      </c>
      <c r="BD4" s="55"/>
      <c r="BE4" s="62" t="s">
        <v>1</v>
      </c>
      <c r="BF4" s="20">
        <f>D4</f>
        <v>5</v>
      </c>
      <c r="BG4" s="63"/>
      <c r="BH4" s="63"/>
      <c r="BI4" s="63"/>
      <c r="BJ4" s="63"/>
      <c r="BK4" s="63"/>
      <c r="BL4" s="63"/>
      <c r="BM4" s="63"/>
      <c r="BN4" s="63"/>
      <c r="BO4" s="63"/>
      <c r="BP4" s="63"/>
      <c r="BQ4" s="63"/>
      <c r="BR4" s="57"/>
      <c r="BS4" s="49" t="s">
        <v>52</v>
      </c>
      <c r="BT4" s="55"/>
      <c r="BU4" s="62" t="s">
        <v>1</v>
      </c>
      <c r="BV4" s="20">
        <f>D5</f>
        <v>1</v>
      </c>
      <c r="BW4" s="63"/>
      <c r="BX4" s="63"/>
      <c r="BY4" s="63"/>
      <c r="BZ4" s="63"/>
      <c r="CA4" s="63"/>
      <c r="CB4" s="63"/>
      <c r="CC4" s="63"/>
      <c r="CD4" s="63"/>
      <c r="CE4" s="63"/>
      <c r="CF4" s="63"/>
      <c r="CG4" s="63"/>
      <c r="CH4" s="57"/>
      <c r="CI4" s="49" t="s">
        <v>52</v>
      </c>
      <c r="CJ4" s="55"/>
      <c r="CK4" s="62" t="s">
        <v>1</v>
      </c>
      <c r="CL4" s="20">
        <f>D6</f>
        <v>2</v>
      </c>
      <c r="CM4" s="63"/>
      <c r="CN4" s="63"/>
      <c r="CO4" s="63"/>
      <c r="CP4" s="63"/>
      <c r="CQ4" s="63"/>
      <c r="CR4" s="63"/>
      <c r="CS4" s="63"/>
      <c r="CT4" s="63"/>
      <c r="CU4" s="63"/>
      <c r="CV4" s="63"/>
      <c r="CW4" s="63"/>
      <c r="CX4" s="57"/>
      <c r="CY4" s="49" t="s">
        <v>52</v>
      </c>
      <c r="CZ4" s="55"/>
      <c r="DA4" s="62" t="s">
        <v>1</v>
      </c>
      <c r="DB4" s="20">
        <f>D7</f>
        <v>8</v>
      </c>
      <c r="DC4" s="63"/>
      <c r="DD4" s="63"/>
      <c r="DE4" s="63"/>
      <c r="DF4" s="63"/>
      <c r="DG4" s="63"/>
      <c r="DH4" s="63"/>
      <c r="DI4" s="63"/>
      <c r="DJ4" s="63"/>
      <c r="DK4" s="63"/>
      <c r="DL4" s="63"/>
      <c r="DM4" s="63"/>
      <c r="DN4" s="57"/>
      <c r="DO4" s="49" t="s">
        <v>52</v>
      </c>
      <c r="DP4" s="55"/>
      <c r="DQ4" s="62" t="s">
        <v>1</v>
      </c>
      <c r="DR4" s="20">
        <f>D8</f>
        <v>0</v>
      </c>
      <c r="DS4" s="63"/>
      <c r="DT4" s="63"/>
      <c r="DU4" s="63"/>
      <c r="DV4" s="63"/>
      <c r="DW4" s="63"/>
      <c r="DX4" s="63"/>
      <c r="DY4" s="63"/>
      <c r="DZ4" s="63"/>
      <c r="EA4" s="63"/>
      <c r="EB4" s="63"/>
      <c r="EC4" s="63"/>
      <c r="ED4" s="57"/>
      <c r="EE4" s="49" t="s">
        <v>52</v>
      </c>
      <c r="EF4" s="55"/>
      <c r="EG4" s="62" t="s">
        <v>1</v>
      </c>
      <c r="EH4" s="20">
        <f>D9</f>
        <v>0</v>
      </c>
      <c r="EI4" s="63"/>
      <c r="EJ4" s="63"/>
      <c r="EK4" s="63"/>
      <c r="EL4" s="63"/>
      <c r="EM4" s="63"/>
      <c r="EN4" s="63"/>
      <c r="EO4" s="63"/>
      <c r="EP4" s="63"/>
      <c r="EQ4" s="63"/>
      <c r="ER4" s="63"/>
      <c r="ES4" s="63"/>
      <c r="ET4" s="57"/>
      <c r="EU4" s="49" t="s">
        <v>52</v>
      </c>
      <c r="EV4" s="55"/>
      <c r="EW4" s="62" t="s">
        <v>1</v>
      </c>
      <c r="EX4" s="20">
        <f>D10</f>
        <v>0</v>
      </c>
      <c r="EY4" s="63"/>
      <c r="EZ4" s="63"/>
      <c r="FA4" s="63"/>
      <c r="FB4" s="63"/>
      <c r="FC4" s="63"/>
      <c r="FD4" s="63"/>
      <c r="FE4" s="63"/>
      <c r="FF4" s="63"/>
      <c r="FG4" s="63"/>
      <c r="FH4" s="63"/>
      <c r="FI4" s="63"/>
      <c r="FJ4" s="57"/>
      <c r="FK4" s="49" t="s">
        <v>52</v>
      </c>
      <c r="FL4" s="55"/>
      <c r="FM4" s="62" t="s">
        <v>1</v>
      </c>
      <c r="FN4" s="20">
        <f>D11</f>
        <v>0</v>
      </c>
      <c r="FO4" s="63"/>
      <c r="FP4" s="63"/>
      <c r="FQ4" s="63"/>
      <c r="FR4" s="63"/>
      <c r="FS4" s="63"/>
      <c r="FT4" s="63"/>
      <c r="FU4" s="63"/>
      <c r="FV4" s="63"/>
      <c r="FW4" s="63"/>
      <c r="FX4" s="63"/>
      <c r="FY4" s="63"/>
      <c r="FZ4" s="57"/>
      <c r="GA4" s="49" t="s">
        <v>52</v>
      </c>
      <c r="GB4" s="55"/>
      <c r="GC4" s="62" t="s">
        <v>1</v>
      </c>
      <c r="GD4" s="20">
        <f>D12</f>
        <v>0</v>
      </c>
      <c r="GE4" s="63"/>
      <c r="GF4" s="63"/>
      <c r="GG4" s="63"/>
      <c r="GH4" s="63"/>
      <c r="GI4" s="63"/>
      <c r="GJ4" s="63"/>
      <c r="GK4" s="63"/>
      <c r="GL4" s="63"/>
      <c r="GM4" s="63"/>
      <c r="GN4" s="63"/>
      <c r="GO4" s="63"/>
      <c r="GP4" s="57"/>
    </row>
    <row r="5" spans="1:198" ht="19.5" thickBot="1">
      <c r="B5" s="64" t="s">
        <v>38</v>
      </c>
      <c r="C5" s="19" t="s">
        <v>41</v>
      </c>
      <c r="D5" s="24">
        <v>1</v>
      </c>
      <c r="E5" s="25">
        <v>0.02</v>
      </c>
      <c r="F5" s="65">
        <f t="shared" si="0"/>
        <v>20000</v>
      </c>
      <c r="G5" s="18">
        <v>0.35</v>
      </c>
      <c r="H5" s="66">
        <f>F5*(1-G5)</f>
        <v>13000</v>
      </c>
      <c r="I5" s="48"/>
      <c r="J5" s="16">
        <v>0.13400000000000001</v>
      </c>
      <c r="K5" s="16">
        <v>7.6999999999999999E-2</v>
      </c>
      <c r="L5" s="16">
        <v>5.6000000000000001E-2</v>
      </c>
      <c r="M5" s="16">
        <v>3.5000000000000003E-2</v>
      </c>
      <c r="N5" s="16">
        <v>2.5999999999999999E-2</v>
      </c>
      <c r="O5" s="16">
        <v>3.1E-2</v>
      </c>
      <c r="P5" s="16">
        <v>3.1E-2</v>
      </c>
      <c r="Q5" s="16">
        <v>4.7E-2</v>
      </c>
      <c r="R5" s="16">
        <v>0.10199999999999999</v>
      </c>
      <c r="S5" s="16">
        <v>0.13600000000000001</v>
      </c>
      <c r="T5" s="16">
        <v>0.14000000000000001</v>
      </c>
      <c r="U5" s="16">
        <v>0.186</v>
      </c>
      <c r="V5" s="61">
        <f>SUM(J5:U5)</f>
        <v>1.0010000000000001</v>
      </c>
      <c r="W5" s="49" t="s">
        <v>52</v>
      </c>
      <c r="X5" s="55"/>
      <c r="Y5" s="63"/>
      <c r="Z5" s="63"/>
      <c r="AA5" s="63"/>
      <c r="AB5" s="63"/>
      <c r="AC5" s="63"/>
      <c r="AD5" s="63"/>
      <c r="AE5" s="63"/>
      <c r="AF5" s="63"/>
      <c r="AG5" s="63"/>
      <c r="AH5" s="63"/>
      <c r="AI5" s="63"/>
      <c r="AJ5" s="63"/>
      <c r="AK5" s="63"/>
      <c r="AL5" s="57"/>
      <c r="AM5" s="49" t="s">
        <v>52</v>
      </c>
      <c r="AN5" s="55"/>
      <c r="AO5" s="63"/>
      <c r="AP5" s="63"/>
      <c r="AQ5" s="63"/>
      <c r="AR5" s="63"/>
      <c r="AS5" s="63"/>
      <c r="AT5" s="63"/>
      <c r="AU5" s="63"/>
      <c r="AV5" s="63"/>
      <c r="AW5" s="63"/>
      <c r="AX5" s="63"/>
      <c r="AY5" s="63"/>
      <c r="AZ5" s="63"/>
      <c r="BA5" s="63"/>
      <c r="BB5" s="57"/>
      <c r="BC5" s="49" t="s">
        <v>52</v>
      </c>
      <c r="BD5" s="55"/>
      <c r="BE5" s="63"/>
      <c r="BF5" s="63"/>
      <c r="BG5" s="63"/>
      <c r="BH5" s="63"/>
      <c r="BI5" s="63"/>
      <c r="BJ5" s="63"/>
      <c r="BK5" s="63"/>
      <c r="BL5" s="63"/>
      <c r="BM5" s="63"/>
      <c r="BN5" s="63"/>
      <c r="BO5" s="63"/>
      <c r="BP5" s="63"/>
      <c r="BQ5" s="63"/>
      <c r="BR5" s="57"/>
      <c r="BS5" s="49" t="s">
        <v>52</v>
      </c>
      <c r="BT5" s="55"/>
      <c r="BU5" s="63"/>
      <c r="BV5" s="63"/>
      <c r="BW5" s="63"/>
      <c r="BX5" s="63"/>
      <c r="BY5" s="63"/>
      <c r="BZ5" s="63"/>
      <c r="CA5" s="63"/>
      <c r="CB5" s="63"/>
      <c r="CC5" s="63"/>
      <c r="CD5" s="63"/>
      <c r="CE5" s="63"/>
      <c r="CF5" s="63"/>
      <c r="CG5" s="63"/>
      <c r="CH5" s="57"/>
      <c r="CI5" s="49" t="s">
        <v>52</v>
      </c>
      <c r="CJ5" s="55"/>
      <c r="CK5" s="63"/>
      <c r="CL5" s="63"/>
      <c r="CM5" s="63"/>
      <c r="CN5" s="63"/>
      <c r="CO5" s="63"/>
      <c r="CP5" s="63"/>
      <c r="CQ5" s="63"/>
      <c r="CR5" s="63"/>
      <c r="CS5" s="63"/>
      <c r="CT5" s="63"/>
      <c r="CU5" s="63"/>
      <c r="CV5" s="63"/>
      <c r="CW5" s="63"/>
      <c r="CX5" s="57"/>
      <c r="CY5" s="49" t="s">
        <v>52</v>
      </c>
      <c r="CZ5" s="55"/>
      <c r="DA5" s="63"/>
      <c r="DB5" s="63"/>
      <c r="DC5" s="63"/>
      <c r="DD5" s="63"/>
      <c r="DE5" s="63"/>
      <c r="DF5" s="63"/>
      <c r="DG5" s="63"/>
      <c r="DH5" s="63"/>
      <c r="DI5" s="63"/>
      <c r="DJ5" s="63"/>
      <c r="DK5" s="63"/>
      <c r="DL5" s="63"/>
      <c r="DM5" s="63"/>
      <c r="DN5" s="57"/>
      <c r="DO5" s="49" t="s">
        <v>52</v>
      </c>
      <c r="DP5" s="55"/>
      <c r="DQ5" s="63"/>
      <c r="DR5" s="63"/>
      <c r="DS5" s="63"/>
      <c r="DT5" s="63"/>
      <c r="DU5" s="63"/>
      <c r="DV5" s="63"/>
      <c r="DW5" s="63"/>
      <c r="DX5" s="63"/>
      <c r="DY5" s="63"/>
      <c r="DZ5" s="63"/>
      <c r="EA5" s="63"/>
      <c r="EB5" s="63"/>
      <c r="EC5" s="63"/>
      <c r="ED5" s="57"/>
      <c r="EE5" s="49" t="s">
        <v>52</v>
      </c>
      <c r="EF5" s="55"/>
      <c r="EG5" s="63"/>
      <c r="EH5" s="63"/>
      <c r="EI5" s="63"/>
      <c r="EJ5" s="63"/>
      <c r="EK5" s="63"/>
      <c r="EL5" s="63"/>
      <c r="EM5" s="63"/>
      <c r="EN5" s="63"/>
      <c r="EO5" s="63"/>
      <c r="EP5" s="63"/>
      <c r="EQ5" s="63"/>
      <c r="ER5" s="63"/>
      <c r="ES5" s="63"/>
      <c r="ET5" s="57"/>
      <c r="EU5" s="49" t="s">
        <v>52</v>
      </c>
      <c r="EV5" s="55"/>
      <c r="EW5" s="63"/>
      <c r="EX5" s="63"/>
      <c r="EY5" s="63"/>
      <c r="EZ5" s="63"/>
      <c r="FA5" s="63"/>
      <c r="FB5" s="63"/>
      <c r="FC5" s="63"/>
      <c r="FD5" s="63"/>
      <c r="FE5" s="63"/>
      <c r="FF5" s="63"/>
      <c r="FG5" s="63"/>
      <c r="FH5" s="63"/>
      <c r="FI5" s="63"/>
      <c r="FJ5" s="57"/>
      <c r="FK5" s="49" t="s">
        <v>52</v>
      </c>
      <c r="FL5" s="55"/>
      <c r="FM5" s="63"/>
      <c r="FN5" s="63"/>
      <c r="FO5" s="63"/>
      <c r="FP5" s="63"/>
      <c r="FQ5" s="63"/>
      <c r="FR5" s="63"/>
      <c r="FS5" s="63"/>
      <c r="FT5" s="63"/>
      <c r="FU5" s="63"/>
      <c r="FV5" s="63"/>
      <c r="FW5" s="63"/>
      <c r="FX5" s="63"/>
      <c r="FY5" s="63"/>
      <c r="FZ5" s="57"/>
      <c r="GA5" s="49" t="s">
        <v>52</v>
      </c>
      <c r="GB5" s="55"/>
      <c r="GC5" s="63"/>
      <c r="GD5" s="63"/>
      <c r="GE5" s="63"/>
      <c r="GF5" s="63"/>
      <c r="GG5" s="63"/>
      <c r="GH5" s="63"/>
      <c r="GI5" s="63"/>
      <c r="GJ5" s="63"/>
      <c r="GK5" s="63"/>
      <c r="GL5" s="63"/>
      <c r="GM5" s="63"/>
      <c r="GN5" s="63"/>
      <c r="GO5" s="63"/>
      <c r="GP5" s="57"/>
    </row>
    <row r="6" spans="1:198" ht="19.5" thickBot="1">
      <c r="B6" s="64" t="s">
        <v>39</v>
      </c>
      <c r="C6" s="19" t="s">
        <v>43</v>
      </c>
      <c r="D6" s="24">
        <v>2</v>
      </c>
      <c r="E6" s="25">
        <v>0.15</v>
      </c>
      <c r="F6" s="65">
        <f t="shared" si="0"/>
        <v>150000</v>
      </c>
      <c r="G6" s="18">
        <v>0.5</v>
      </c>
      <c r="H6" s="66">
        <f>F6*(1-G6)</f>
        <v>75000</v>
      </c>
      <c r="I6" s="48"/>
      <c r="J6" s="16">
        <v>5.3246168027163414E-2</v>
      </c>
      <c r="K6" s="16">
        <v>5.6180971900300018E-2</v>
      </c>
      <c r="L6" s="16">
        <v>6.4095938270006314E-2</v>
      </c>
      <c r="M6" s="16">
        <v>0.11574954391211181</v>
      </c>
      <c r="N6" s="16">
        <v>0.13</v>
      </c>
      <c r="O6" s="16">
        <v>0.12</v>
      </c>
      <c r="P6" s="16">
        <v>0.13</v>
      </c>
      <c r="Q6" s="16">
        <v>0.11</v>
      </c>
      <c r="R6" s="16">
        <v>7.6136896968457907E-2</v>
      </c>
      <c r="S6" s="16">
        <v>6.8679210738056315E-2</v>
      </c>
      <c r="T6" s="16">
        <v>4.847026924866097E-2</v>
      </c>
      <c r="U6" s="16">
        <v>0.03</v>
      </c>
      <c r="V6" s="61">
        <f t="shared" ref="V6:V12" si="1">SUM(J6:U6)</f>
        <v>1.0025589990647568</v>
      </c>
      <c r="W6" s="49" t="s">
        <v>52</v>
      </c>
      <c r="X6" s="55"/>
      <c r="Y6" s="63"/>
      <c r="Z6" s="67">
        <f ca="1">DATE(YEAR(Z3),MONTH(Z3),1)</f>
        <v>41671</v>
      </c>
      <c r="AA6" s="67">
        <f ca="1">IF(MONTH(Z6)=12,DATE(YEAR(Z6)+1,1,1),DATE(YEAR(Z6),MONTH(Z6)+1,1))</f>
        <v>41699</v>
      </c>
      <c r="AB6" s="67">
        <f t="shared" ref="AB6:AI6" ca="1" si="2">IF(MONTH(AA6)=12,DATE(YEAR(AA6)+1,1,1),DATE(YEAR(AA6),MONTH(AA6)+1,1))</f>
        <v>41730</v>
      </c>
      <c r="AC6" s="67">
        <f t="shared" ca="1" si="2"/>
        <v>41760</v>
      </c>
      <c r="AD6" s="67">
        <f t="shared" ca="1" si="2"/>
        <v>41791</v>
      </c>
      <c r="AE6" s="67">
        <f t="shared" ca="1" si="2"/>
        <v>41821</v>
      </c>
      <c r="AF6" s="67">
        <f t="shared" ca="1" si="2"/>
        <v>41852</v>
      </c>
      <c r="AG6" s="67">
        <f t="shared" ca="1" si="2"/>
        <v>41883</v>
      </c>
      <c r="AH6" s="67">
        <f t="shared" ca="1" si="2"/>
        <v>41913</v>
      </c>
      <c r="AI6" s="67">
        <f t="shared" ca="1" si="2"/>
        <v>41944</v>
      </c>
      <c r="AJ6" s="67">
        <f ca="1">IF(MONTH(AI6)=12,DATE(YEAR(AI6)+1,1,1),DATE(YEAR(AI6),MONTH(AI6)+1,1))</f>
        <v>41974</v>
      </c>
      <c r="AK6" s="67">
        <f t="shared" ref="AK6" ca="1" si="3">IF(MONTH(AJ6)=12,DATE(YEAR(AJ6)+1,1,1),DATE(YEAR(AJ6),MONTH(AJ6)+1,1))</f>
        <v>42005</v>
      </c>
      <c r="AL6" s="57"/>
      <c r="AM6" s="49" t="s">
        <v>52</v>
      </c>
      <c r="AN6" s="55"/>
      <c r="AO6" s="63"/>
      <c r="AP6" s="67">
        <f>DATE(YEAR(AP3),MONTH(AP3),1)</f>
        <v>41671</v>
      </c>
      <c r="AQ6" s="67">
        <f>IF(MONTH(AP6)=12,DATE(YEAR(AP6)+1,1,1),DATE(YEAR(AP6),MONTH(AP6)+1,1))</f>
        <v>41699</v>
      </c>
      <c r="AR6" s="67">
        <f t="shared" ref="AR6:AY6" si="4">IF(MONTH(AQ6)=12,DATE(YEAR(AQ6)+1,1,1),DATE(YEAR(AQ6),MONTH(AQ6)+1,1))</f>
        <v>41730</v>
      </c>
      <c r="AS6" s="67">
        <f t="shared" si="4"/>
        <v>41760</v>
      </c>
      <c r="AT6" s="67">
        <f t="shared" si="4"/>
        <v>41791</v>
      </c>
      <c r="AU6" s="67">
        <f t="shared" si="4"/>
        <v>41821</v>
      </c>
      <c r="AV6" s="67">
        <f t="shared" si="4"/>
        <v>41852</v>
      </c>
      <c r="AW6" s="67">
        <f t="shared" si="4"/>
        <v>41883</v>
      </c>
      <c r="AX6" s="67">
        <f t="shared" si="4"/>
        <v>41913</v>
      </c>
      <c r="AY6" s="67">
        <f t="shared" si="4"/>
        <v>41944</v>
      </c>
      <c r="AZ6" s="67">
        <f>IF(MONTH(AY6)=12,DATE(YEAR(AY6)+1,1,1),DATE(YEAR(AY6),MONTH(AY6)+1,1))</f>
        <v>41974</v>
      </c>
      <c r="BA6" s="67">
        <f t="shared" ref="BA6" si="5">IF(MONTH(AZ6)=12,DATE(YEAR(AZ6)+1,1,1),DATE(YEAR(AZ6),MONTH(AZ6)+1,1))</f>
        <v>42005</v>
      </c>
      <c r="BB6" s="57"/>
      <c r="BC6" s="49" t="s">
        <v>52</v>
      </c>
      <c r="BD6" s="55"/>
      <c r="BE6" s="63"/>
      <c r="BF6" s="67">
        <f>DATE(YEAR(BF3),MONTH(BF3),1)</f>
        <v>41671</v>
      </c>
      <c r="BG6" s="67">
        <f>IF(MONTH(BF6)=12,DATE(YEAR(BF6)+1,1,1),DATE(YEAR(BF6),MONTH(BF6)+1,1))</f>
        <v>41699</v>
      </c>
      <c r="BH6" s="67">
        <f t="shared" ref="BH6" si="6">IF(MONTH(BG6)=12,DATE(YEAR(BG6)+1,1,1),DATE(YEAR(BG6),MONTH(BG6)+1,1))</f>
        <v>41730</v>
      </c>
      <c r="BI6" s="67">
        <f t="shared" ref="BI6" si="7">IF(MONTH(BH6)=12,DATE(YEAR(BH6)+1,1,1),DATE(YEAR(BH6),MONTH(BH6)+1,1))</f>
        <v>41760</v>
      </c>
      <c r="BJ6" s="67">
        <f t="shared" ref="BJ6" si="8">IF(MONTH(BI6)=12,DATE(YEAR(BI6)+1,1,1),DATE(YEAR(BI6),MONTH(BI6)+1,1))</f>
        <v>41791</v>
      </c>
      <c r="BK6" s="67">
        <f t="shared" ref="BK6" si="9">IF(MONTH(BJ6)=12,DATE(YEAR(BJ6)+1,1,1),DATE(YEAR(BJ6),MONTH(BJ6)+1,1))</f>
        <v>41821</v>
      </c>
      <c r="BL6" s="67">
        <f t="shared" ref="BL6" si="10">IF(MONTH(BK6)=12,DATE(YEAR(BK6)+1,1,1),DATE(YEAR(BK6),MONTH(BK6)+1,1))</f>
        <v>41852</v>
      </c>
      <c r="BM6" s="67">
        <f t="shared" ref="BM6" si="11">IF(MONTH(BL6)=12,DATE(YEAR(BL6)+1,1,1),DATE(YEAR(BL6),MONTH(BL6)+1,1))</f>
        <v>41883</v>
      </c>
      <c r="BN6" s="67">
        <f t="shared" ref="BN6" si="12">IF(MONTH(BM6)=12,DATE(YEAR(BM6)+1,1,1),DATE(YEAR(BM6),MONTH(BM6)+1,1))</f>
        <v>41913</v>
      </c>
      <c r="BO6" s="67">
        <f t="shared" ref="BO6" si="13">IF(MONTH(BN6)=12,DATE(YEAR(BN6)+1,1,1),DATE(YEAR(BN6),MONTH(BN6)+1,1))</f>
        <v>41944</v>
      </c>
      <c r="BP6" s="67">
        <f>IF(MONTH(BO6)=12,DATE(YEAR(BO6)+1,1,1),DATE(YEAR(BO6),MONTH(BO6)+1,1))</f>
        <v>41974</v>
      </c>
      <c r="BQ6" s="67">
        <f t="shared" ref="BQ6" si="14">IF(MONTH(BP6)=12,DATE(YEAR(BP6)+1,1,1),DATE(YEAR(BP6),MONTH(BP6)+1,1))</f>
        <v>42005</v>
      </c>
      <c r="BR6" s="57"/>
      <c r="BS6" s="49" t="s">
        <v>52</v>
      </c>
      <c r="BT6" s="55"/>
      <c r="BU6" s="63"/>
      <c r="BV6" s="67">
        <f>DATE(YEAR(BV3),MONTH(BV3),1)</f>
        <v>41671</v>
      </c>
      <c r="BW6" s="67">
        <f>IF(MONTH(BV6)=12,DATE(YEAR(BV6)+1,1,1),DATE(YEAR(BV6),MONTH(BV6)+1,1))</f>
        <v>41699</v>
      </c>
      <c r="BX6" s="67">
        <f t="shared" ref="BX6" si="15">IF(MONTH(BW6)=12,DATE(YEAR(BW6)+1,1,1),DATE(YEAR(BW6),MONTH(BW6)+1,1))</f>
        <v>41730</v>
      </c>
      <c r="BY6" s="67">
        <f t="shared" ref="BY6" si="16">IF(MONTH(BX6)=12,DATE(YEAR(BX6)+1,1,1),DATE(YEAR(BX6),MONTH(BX6)+1,1))</f>
        <v>41760</v>
      </c>
      <c r="BZ6" s="67">
        <f t="shared" ref="BZ6" si="17">IF(MONTH(BY6)=12,DATE(YEAR(BY6)+1,1,1),DATE(YEAR(BY6),MONTH(BY6)+1,1))</f>
        <v>41791</v>
      </c>
      <c r="CA6" s="67">
        <f t="shared" ref="CA6" si="18">IF(MONTH(BZ6)=12,DATE(YEAR(BZ6)+1,1,1),DATE(YEAR(BZ6),MONTH(BZ6)+1,1))</f>
        <v>41821</v>
      </c>
      <c r="CB6" s="67">
        <f t="shared" ref="CB6" si="19">IF(MONTH(CA6)=12,DATE(YEAR(CA6)+1,1,1),DATE(YEAR(CA6),MONTH(CA6)+1,1))</f>
        <v>41852</v>
      </c>
      <c r="CC6" s="67">
        <f t="shared" ref="CC6" si="20">IF(MONTH(CB6)=12,DATE(YEAR(CB6)+1,1,1),DATE(YEAR(CB6),MONTH(CB6)+1,1))</f>
        <v>41883</v>
      </c>
      <c r="CD6" s="67">
        <f t="shared" ref="CD6" si="21">IF(MONTH(CC6)=12,DATE(YEAR(CC6)+1,1,1),DATE(YEAR(CC6),MONTH(CC6)+1,1))</f>
        <v>41913</v>
      </c>
      <c r="CE6" s="67">
        <f t="shared" ref="CE6" si="22">IF(MONTH(CD6)=12,DATE(YEAR(CD6)+1,1,1),DATE(YEAR(CD6),MONTH(CD6)+1,1))</f>
        <v>41944</v>
      </c>
      <c r="CF6" s="67">
        <f>IF(MONTH(CE6)=12,DATE(YEAR(CE6)+1,1,1),DATE(YEAR(CE6),MONTH(CE6)+1,1))</f>
        <v>41974</v>
      </c>
      <c r="CG6" s="67">
        <f t="shared" ref="CG6" si="23">IF(MONTH(CF6)=12,DATE(YEAR(CF6)+1,1,1),DATE(YEAR(CF6),MONTH(CF6)+1,1))</f>
        <v>42005</v>
      </c>
      <c r="CH6" s="57"/>
      <c r="CI6" s="49" t="s">
        <v>52</v>
      </c>
      <c r="CJ6" s="55"/>
      <c r="CK6" s="63"/>
      <c r="CL6" s="67">
        <f>DATE(YEAR(CL3),MONTH(CL3),1)</f>
        <v>41671</v>
      </c>
      <c r="CM6" s="67">
        <f>IF(MONTH(CL6)=12,DATE(YEAR(CL6)+1,1,1),DATE(YEAR(CL6),MONTH(CL6)+1,1))</f>
        <v>41699</v>
      </c>
      <c r="CN6" s="67">
        <f t="shared" ref="CN6" si="24">IF(MONTH(CM6)=12,DATE(YEAR(CM6)+1,1,1),DATE(YEAR(CM6),MONTH(CM6)+1,1))</f>
        <v>41730</v>
      </c>
      <c r="CO6" s="67">
        <f t="shared" ref="CO6" si="25">IF(MONTH(CN6)=12,DATE(YEAR(CN6)+1,1,1),DATE(YEAR(CN6),MONTH(CN6)+1,1))</f>
        <v>41760</v>
      </c>
      <c r="CP6" s="67">
        <f t="shared" ref="CP6" si="26">IF(MONTH(CO6)=12,DATE(YEAR(CO6)+1,1,1),DATE(YEAR(CO6),MONTH(CO6)+1,1))</f>
        <v>41791</v>
      </c>
      <c r="CQ6" s="67">
        <f t="shared" ref="CQ6" si="27">IF(MONTH(CP6)=12,DATE(YEAR(CP6)+1,1,1),DATE(YEAR(CP6),MONTH(CP6)+1,1))</f>
        <v>41821</v>
      </c>
      <c r="CR6" s="67">
        <f t="shared" ref="CR6" si="28">IF(MONTH(CQ6)=12,DATE(YEAR(CQ6)+1,1,1),DATE(YEAR(CQ6),MONTH(CQ6)+1,1))</f>
        <v>41852</v>
      </c>
      <c r="CS6" s="67">
        <f t="shared" ref="CS6" si="29">IF(MONTH(CR6)=12,DATE(YEAR(CR6)+1,1,1),DATE(YEAR(CR6),MONTH(CR6)+1,1))</f>
        <v>41883</v>
      </c>
      <c r="CT6" s="67">
        <f t="shared" ref="CT6" si="30">IF(MONTH(CS6)=12,DATE(YEAR(CS6)+1,1,1),DATE(YEAR(CS6),MONTH(CS6)+1,1))</f>
        <v>41913</v>
      </c>
      <c r="CU6" s="67">
        <f t="shared" ref="CU6" si="31">IF(MONTH(CT6)=12,DATE(YEAR(CT6)+1,1,1),DATE(YEAR(CT6),MONTH(CT6)+1,1))</f>
        <v>41944</v>
      </c>
      <c r="CV6" s="67">
        <f>IF(MONTH(CU6)=12,DATE(YEAR(CU6)+1,1,1),DATE(YEAR(CU6),MONTH(CU6)+1,1))</f>
        <v>41974</v>
      </c>
      <c r="CW6" s="67">
        <f t="shared" ref="CW6" si="32">IF(MONTH(CV6)=12,DATE(YEAR(CV6)+1,1,1),DATE(YEAR(CV6),MONTH(CV6)+1,1))</f>
        <v>42005</v>
      </c>
      <c r="CX6" s="57"/>
      <c r="CY6" s="49" t="s">
        <v>52</v>
      </c>
      <c r="CZ6" s="55"/>
      <c r="DA6" s="63"/>
      <c r="DB6" s="67">
        <f>DATE(YEAR(DB3),MONTH(DB3),1)</f>
        <v>41671</v>
      </c>
      <c r="DC6" s="67">
        <f>IF(MONTH(DB6)=12,DATE(YEAR(DB6)+1,1,1),DATE(YEAR(DB6),MONTH(DB6)+1,1))</f>
        <v>41699</v>
      </c>
      <c r="DD6" s="67">
        <f t="shared" ref="DD6" si="33">IF(MONTH(DC6)=12,DATE(YEAR(DC6)+1,1,1),DATE(YEAR(DC6),MONTH(DC6)+1,1))</f>
        <v>41730</v>
      </c>
      <c r="DE6" s="67">
        <f t="shared" ref="DE6" si="34">IF(MONTH(DD6)=12,DATE(YEAR(DD6)+1,1,1),DATE(YEAR(DD6),MONTH(DD6)+1,1))</f>
        <v>41760</v>
      </c>
      <c r="DF6" s="67">
        <f t="shared" ref="DF6" si="35">IF(MONTH(DE6)=12,DATE(YEAR(DE6)+1,1,1),DATE(YEAR(DE6),MONTH(DE6)+1,1))</f>
        <v>41791</v>
      </c>
      <c r="DG6" s="67">
        <f t="shared" ref="DG6" si="36">IF(MONTH(DF6)=12,DATE(YEAR(DF6)+1,1,1),DATE(YEAR(DF6),MONTH(DF6)+1,1))</f>
        <v>41821</v>
      </c>
      <c r="DH6" s="67">
        <f t="shared" ref="DH6" si="37">IF(MONTH(DG6)=12,DATE(YEAR(DG6)+1,1,1),DATE(YEAR(DG6),MONTH(DG6)+1,1))</f>
        <v>41852</v>
      </c>
      <c r="DI6" s="67">
        <f t="shared" ref="DI6" si="38">IF(MONTH(DH6)=12,DATE(YEAR(DH6)+1,1,1),DATE(YEAR(DH6),MONTH(DH6)+1,1))</f>
        <v>41883</v>
      </c>
      <c r="DJ6" s="67">
        <f t="shared" ref="DJ6" si="39">IF(MONTH(DI6)=12,DATE(YEAR(DI6)+1,1,1),DATE(YEAR(DI6),MONTH(DI6)+1,1))</f>
        <v>41913</v>
      </c>
      <c r="DK6" s="67">
        <f t="shared" ref="DK6" si="40">IF(MONTH(DJ6)=12,DATE(YEAR(DJ6)+1,1,1),DATE(YEAR(DJ6),MONTH(DJ6)+1,1))</f>
        <v>41944</v>
      </c>
      <c r="DL6" s="67">
        <f>IF(MONTH(DK6)=12,DATE(YEAR(DK6)+1,1,1),DATE(YEAR(DK6),MONTH(DK6)+1,1))</f>
        <v>41974</v>
      </c>
      <c r="DM6" s="67">
        <f t="shared" ref="DM6" si="41">IF(MONTH(DL6)=12,DATE(YEAR(DL6)+1,1,1),DATE(YEAR(DL6),MONTH(DL6)+1,1))</f>
        <v>42005</v>
      </c>
      <c r="DN6" s="57"/>
      <c r="DO6" s="49" t="s">
        <v>52</v>
      </c>
      <c r="DP6" s="55"/>
      <c r="DQ6" s="63"/>
      <c r="DR6" s="67">
        <f>DATE(YEAR(DR3),MONTH(DR3),1)</f>
        <v>41671</v>
      </c>
      <c r="DS6" s="67">
        <f>IF(MONTH(DR6)=12,DATE(YEAR(DR6)+1,1,1),DATE(YEAR(DR6),MONTH(DR6)+1,1))</f>
        <v>41699</v>
      </c>
      <c r="DT6" s="67">
        <f t="shared" ref="DT6" si="42">IF(MONTH(DS6)=12,DATE(YEAR(DS6)+1,1,1),DATE(YEAR(DS6),MONTH(DS6)+1,1))</f>
        <v>41730</v>
      </c>
      <c r="DU6" s="67">
        <f t="shared" ref="DU6" si="43">IF(MONTH(DT6)=12,DATE(YEAR(DT6)+1,1,1),DATE(YEAR(DT6),MONTH(DT6)+1,1))</f>
        <v>41760</v>
      </c>
      <c r="DV6" s="67">
        <f t="shared" ref="DV6" si="44">IF(MONTH(DU6)=12,DATE(YEAR(DU6)+1,1,1),DATE(YEAR(DU6),MONTH(DU6)+1,1))</f>
        <v>41791</v>
      </c>
      <c r="DW6" s="67">
        <f t="shared" ref="DW6" si="45">IF(MONTH(DV6)=12,DATE(YEAR(DV6)+1,1,1),DATE(YEAR(DV6),MONTH(DV6)+1,1))</f>
        <v>41821</v>
      </c>
      <c r="DX6" s="67">
        <f t="shared" ref="DX6" si="46">IF(MONTH(DW6)=12,DATE(YEAR(DW6)+1,1,1),DATE(YEAR(DW6),MONTH(DW6)+1,1))</f>
        <v>41852</v>
      </c>
      <c r="DY6" s="67">
        <f t="shared" ref="DY6" si="47">IF(MONTH(DX6)=12,DATE(YEAR(DX6)+1,1,1),DATE(YEAR(DX6),MONTH(DX6)+1,1))</f>
        <v>41883</v>
      </c>
      <c r="DZ6" s="67">
        <f t="shared" ref="DZ6" si="48">IF(MONTH(DY6)=12,DATE(YEAR(DY6)+1,1,1),DATE(YEAR(DY6),MONTH(DY6)+1,1))</f>
        <v>41913</v>
      </c>
      <c r="EA6" s="67">
        <f t="shared" ref="EA6" si="49">IF(MONTH(DZ6)=12,DATE(YEAR(DZ6)+1,1,1),DATE(YEAR(DZ6),MONTH(DZ6)+1,1))</f>
        <v>41944</v>
      </c>
      <c r="EB6" s="67">
        <f>IF(MONTH(EA6)=12,DATE(YEAR(EA6)+1,1,1),DATE(YEAR(EA6),MONTH(EA6)+1,1))</f>
        <v>41974</v>
      </c>
      <c r="EC6" s="67">
        <f t="shared" ref="EC6" si="50">IF(MONTH(EB6)=12,DATE(YEAR(EB6)+1,1,1),DATE(YEAR(EB6),MONTH(EB6)+1,1))</f>
        <v>42005</v>
      </c>
      <c r="ED6" s="57"/>
      <c r="EE6" s="49" t="s">
        <v>52</v>
      </c>
      <c r="EF6" s="55"/>
      <c r="EG6" s="63"/>
      <c r="EH6" s="67">
        <f>DATE(YEAR(EH3),MONTH(EH3),1)</f>
        <v>41671</v>
      </c>
      <c r="EI6" s="67">
        <f>IF(MONTH(EH6)=12,DATE(YEAR(EH6)+1,1,1),DATE(YEAR(EH6),MONTH(EH6)+1,1))</f>
        <v>41699</v>
      </c>
      <c r="EJ6" s="67">
        <f t="shared" ref="EJ6" si="51">IF(MONTH(EI6)=12,DATE(YEAR(EI6)+1,1,1),DATE(YEAR(EI6),MONTH(EI6)+1,1))</f>
        <v>41730</v>
      </c>
      <c r="EK6" s="67">
        <f t="shared" ref="EK6" si="52">IF(MONTH(EJ6)=12,DATE(YEAR(EJ6)+1,1,1),DATE(YEAR(EJ6),MONTH(EJ6)+1,1))</f>
        <v>41760</v>
      </c>
      <c r="EL6" s="67">
        <f t="shared" ref="EL6" si="53">IF(MONTH(EK6)=12,DATE(YEAR(EK6)+1,1,1),DATE(YEAR(EK6),MONTH(EK6)+1,1))</f>
        <v>41791</v>
      </c>
      <c r="EM6" s="67">
        <f t="shared" ref="EM6" si="54">IF(MONTH(EL6)=12,DATE(YEAR(EL6)+1,1,1),DATE(YEAR(EL6),MONTH(EL6)+1,1))</f>
        <v>41821</v>
      </c>
      <c r="EN6" s="67">
        <f t="shared" ref="EN6" si="55">IF(MONTH(EM6)=12,DATE(YEAR(EM6)+1,1,1),DATE(YEAR(EM6),MONTH(EM6)+1,1))</f>
        <v>41852</v>
      </c>
      <c r="EO6" s="67">
        <f t="shared" ref="EO6" si="56">IF(MONTH(EN6)=12,DATE(YEAR(EN6)+1,1,1),DATE(YEAR(EN6),MONTH(EN6)+1,1))</f>
        <v>41883</v>
      </c>
      <c r="EP6" s="67">
        <f t="shared" ref="EP6" si="57">IF(MONTH(EO6)=12,DATE(YEAR(EO6)+1,1,1),DATE(YEAR(EO6),MONTH(EO6)+1,1))</f>
        <v>41913</v>
      </c>
      <c r="EQ6" s="67">
        <f t="shared" ref="EQ6" si="58">IF(MONTH(EP6)=12,DATE(YEAR(EP6)+1,1,1),DATE(YEAR(EP6),MONTH(EP6)+1,1))</f>
        <v>41944</v>
      </c>
      <c r="ER6" s="67">
        <f>IF(MONTH(EQ6)=12,DATE(YEAR(EQ6)+1,1,1),DATE(YEAR(EQ6),MONTH(EQ6)+1,1))</f>
        <v>41974</v>
      </c>
      <c r="ES6" s="67">
        <f t="shared" ref="ES6" si="59">IF(MONTH(ER6)=12,DATE(YEAR(ER6)+1,1,1),DATE(YEAR(ER6),MONTH(ER6)+1,1))</f>
        <v>42005</v>
      </c>
      <c r="ET6" s="57"/>
      <c r="EU6" s="49" t="s">
        <v>52</v>
      </c>
      <c r="EV6" s="55"/>
      <c r="EW6" s="63"/>
      <c r="EX6" s="67">
        <f>DATE(YEAR(EX3),MONTH(EX3),1)</f>
        <v>41671</v>
      </c>
      <c r="EY6" s="67">
        <f>IF(MONTH(EX6)=12,DATE(YEAR(EX6)+1,1,1),DATE(YEAR(EX6),MONTH(EX6)+1,1))</f>
        <v>41699</v>
      </c>
      <c r="EZ6" s="67">
        <f t="shared" ref="EZ6" si="60">IF(MONTH(EY6)=12,DATE(YEAR(EY6)+1,1,1),DATE(YEAR(EY6),MONTH(EY6)+1,1))</f>
        <v>41730</v>
      </c>
      <c r="FA6" s="67">
        <f t="shared" ref="FA6" si="61">IF(MONTH(EZ6)=12,DATE(YEAR(EZ6)+1,1,1),DATE(YEAR(EZ6),MONTH(EZ6)+1,1))</f>
        <v>41760</v>
      </c>
      <c r="FB6" s="67">
        <f t="shared" ref="FB6" si="62">IF(MONTH(FA6)=12,DATE(YEAR(FA6)+1,1,1),DATE(YEAR(FA6),MONTH(FA6)+1,1))</f>
        <v>41791</v>
      </c>
      <c r="FC6" s="67">
        <f t="shared" ref="FC6" si="63">IF(MONTH(FB6)=12,DATE(YEAR(FB6)+1,1,1),DATE(YEAR(FB6),MONTH(FB6)+1,1))</f>
        <v>41821</v>
      </c>
      <c r="FD6" s="67">
        <f t="shared" ref="FD6" si="64">IF(MONTH(FC6)=12,DATE(YEAR(FC6)+1,1,1),DATE(YEAR(FC6),MONTH(FC6)+1,1))</f>
        <v>41852</v>
      </c>
      <c r="FE6" s="67">
        <f t="shared" ref="FE6" si="65">IF(MONTH(FD6)=12,DATE(YEAR(FD6)+1,1,1),DATE(YEAR(FD6),MONTH(FD6)+1,1))</f>
        <v>41883</v>
      </c>
      <c r="FF6" s="67">
        <f t="shared" ref="FF6" si="66">IF(MONTH(FE6)=12,DATE(YEAR(FE6)+1,1,1),DATE(YEAR(FE6),MONTH(FE6)+1,1))</f>
        <v>41913</v>
      </c>
      <c r="FG6" s="67">
        <f t="shared" ref="FG6" si="67">IF(MONTH(FF6)=12,DATE(YEAR(FF6)+1,1,1),DATE(YEAR(FF6),MONTH(FF6)+1,1))</f>
        <v>41944</v>
      </c>
      <c r="FH6" s="67">
        <f>IF(MONTH(FG6)=12,DATE(YEAR(FG6)+1,1,1),DATE(YEAR(FG6),MONTH(FG6)+1,1))</f>
        <v>41974</v>
      </c>
      <c r="FI6" s="67">
        <f t="shared" ref="FI6" si="68">IF(MONTH(FH6)=12,DATE(YEAR(FH6)+1,1,1),DATE(YEAR(FH6),MONTH(FH6)+1,1))</f>
        <v>42005</v>
      </c>
      <c r="FJ6" s="57"/>
      <c r="FK6" s="49" t="s">
        <v>52</v>
      </c>
      <c r="FL6" s="55"/>
      <c r="FM6" s="63"/>
      <c r="FN6" s="67">
        <f>DATE(YEAR(FN3),MONTH(FN3),1)</f>
        <v>41671</v>
      </c>
      <c r="FO6" s="67">
        <f>IF(MONTH(FN6)=12,DATE(YEAR(FN6)+1,1,1),DATE(YEAR(FN6),MONTH(FN6)+1,1))</f>
        <v>41699</v>
      </c>
      <c r="FP6" s="67">
        <f t="shared" ref="FP6" si="69">IF(MONTH(FO6)=12,DATE(YEAR(FO6)+1,1,1),DATE(YEAR(FO6),MONTH(FO6)+1,1))</f>
        <v>41730</v>
      </c>
      <c r="FQ6" s="67">
        <f t="shared" ref="FQ6" si="70">IF(MONTH(FP6)=12,DATE(YEAR(FP6)+1,1,1),DATE(YEAR(FP6),MONTH(FP6)+1,1))</f>
        <v>41760</v>
      </c>
      <c r="FR6" s="67">
        <f t="shared" ref="FR6" si="71">IF(MONTH(FQ6)=12,DATE(YEAR(FQ6)+1,1,1),DATE(YEAR(FQ6),MONTH(FQ6)+1,1))</f>
        <v>41791</v>
      </c>
      <c r="FS6" s="67">
        <f t="shared" ref="FS6" si="72">IF(MONTH(FR6)=12,DATE(YEAR(FR6)+1,1,1),DATE(YEAR(FR6),MONTH(FR6)+1,1))</f>
        <v>41821</v>
      </c>
      <c r="FT6" s="67">
        <f t="shared" ref="FT6" si="73">IF(MONTH(FS6)=12,DATE(YEAR(FS6)+1,1,1),DATE(YEAR(FS6),MONTH(FS6)+1,1))</f>
        <v>41852</v>
      </c>
      <c r="FU6" s="67">
        <f t="shared" ref="FU6" si="74">IF(MONTH(FT6)=12,DATE(YEAR(FT6)+1,1,1),DATE(YEAR(FT6),MONTH(FT6)+1,1))</f>
        <v>41883</v>
      </c>
      <c r="FV6" s="67">
        <f t="shared" ref="FV6" si="75">IF(MONTH(FU6)=12,DATE(YEAR(FU6)+1,1,1),DATE(YEAR(FU6),MONTH(FU6)+1,1))</f>
        <v>41913</v>
      </c>
      <c r="FW6" s="67">
        <f t="shared" ref="FW6" si="76">IF(MONTH(FV6)=12,DATE(YEAR(FV6)+1,1,1),DATE(YEAR(FV6),MONTH(FV6)+1,1))</f>
        <v>41944</v>
      </c>
      <c r="FX6" s="67">
        <f>IF(MONTH(FW6)=12,DATE(YEAR(FW6)+1,1,1),DATE(YEAR(FW6),MONTH(FW6)+1,1))</f>
        <v>41974</v>
      </c>
      <c r="FY6" s="67">
        <f t="shared" ref="FY6" si="77">IF(MONTH(FX6)=12,DATE(YEAR(FX6)+1,1,1),DATE(YEAR(FX6),MONTH(FX6)+1,1))</f>
        <v>42005</v>
      </c>
      <c r="FZ6" s="57"/>
      <c r="GA6" s="49" t="s">
        <v>52</v>
      </c>
      <c r="GB6" s="55"/>
      <c r="GC6" s="63"/>
      <c r="GD6" s="67">
        <f>DATE(YEAR(GD3),MONTH(GD3),1)</f>
        <v>41671</v>
      </c>
      <c r="GE6" s="67">
        <f>IF(MONTH(GD6)=12,DATE(YEAR(GD6)+1,1,1),DATE(YEAR(GD6),MONTH(GD6)+1,1))</f>
        <v>41699</v>
      </c>
      <c r="GF6" s="67">
        <f t="shared" ref="GF6" si="78">IF(MONTH(GE6)=12,DATE(YEAR(GE6)+1,1,1),DATE(YEAR(GE6),MONTH(GE6)+1,1))</f>
        <v>41730</v>
      </c>
      <c r="GG6" s="67">
        <f t="shared" ref="GG6" si="79">IF(MONTH(GF6)=12,DATE(YEAR(GF6)+1,1,1),DATE(YEAR(GF6),MONTH(GF6)+1,1))</f>
        <v>41760</v>
      </c>
      <c r="GH6" s="67">
        <f t="shared" ref="GH6" si="80">IF(MONTH(GG6)=12,DATE(YEAR(GG6)+1,1,1),DATE(YEAR(GG6),MONTH(GG6)+1,1))</f>
        <v>41791</v>
      </c>
      <c r="GI6" s="67">
        <f t="shared" ref="GI6" si="81">IF(MONTH(GH6)=12,DATE(YEAR(GH6)+1,1,1),DATE(YEAR(GH6),MONTH(GH6)+1,1))</f>
        <v>41821</v>
      </c>
      <c r="GJ6" s="67">
        <f t="shared" ref="GJ6" si="82">IF(MONTH(GI6)=12,DATE(YEAR(GI6)+1,1,1),DATE(YEAR(GI6),MONTH(GI6)+1,1))</f>
        <v>41852</v>
      </c>
      <c r="GK6" s="67">
        <f t="shared" ref="GK6" si="83">IF(MONTH(GJ6)=12,DATE(YEAR(GJ6)+1,1,1),DATE(YEAR(GJ6),MONTH(GJ6)+1,1))</f>
        <v>41883</v>
      </c>
      <c r="GL6" s="67">
        <f t="shared" ref="GL6" si="84">IF(MONTH(GK6)=12,DATE(YEAR(GK6)+1,1,1),DATE(YEAR(GK6),MONTH(GK6)+1,1))</f>
        <v>41913</v>
      </c>
      <c r="GM6" s="67">
        <f t="shared" ref="GM6" si="85">IF(MONTH(GL6)=12,DATE(YEAR(GL6)+1,1,1),DATE(YEAR(GL6),MONTH(GL6)+1,1))</f>
        <v>41944</v>
      </c>
      <c r="GN6" s="67">
        <f>IF(MONTH(GM6)=12,DATE(YEAR(GM6)+1,1,1),DATE(YEAR(GM6),MONTH(GM6)+1,1))</f>
        <v>41974</v>
      </c>
      <c r="GO6" s="67">
        <f t="shared" ref="GO6" si="86">IF(MONTH(GN6)=12,DATE(YEAR(GN6)+1,1,1),DATE(YEAR(GN6),MONTH(GN6)+1,1))</f>
        <v>42005</v>
      </c>
      <c r="GP6" s="57"/>
    </row>
    <row r="7" spans="1:198" ht="19.5" thickBot="1">
      <c r="A7" s="44" t="s">
        <v>91</v>
      </c>
      <c r="B7" s="64" t="s">
        <v>40</v>
      </c>
      <c r="C7" s="19" t="s">
        <v>44</v>
      </c>
      <c r="D7" s="24">
        <v>8</v>
      </c>
      <c r="E7" s="25">
        <v>0.03</v>
      </c>
      <c r="F7" s="65">
        <f t="shared" si="0"/>
        <v>30000</v>
      </c>
      <c r="G7" s="18">
        <v>0.45</v>
      </c>
      <c r="H7" s="66">
        <f>F7*(1-G7)</f>
        <v>16500</v>
      </c>
      <c r="I7" s="48"/>
      <c r="J7" s="16">
        <v>4.674605009452542E-2</v>
      </c>
      <c r="K7" s="16">
        <v>6.0594479935987815E-2</v>
      </c>
      <c r="L7" s="16">
        <v>7.1514499470048579E-2</v>
      </c>
      <c r="M7" s="16">
        <v>0.10803445120775691</v>
      </c>
      <c r="N7" s="16">
        <v>0.12845709980688874</v>
      </c>
      <c r="O7" s="16">
        <v>0.11304543267678639</v>
      </c>
      <c r="P7" s="16">
        <v>0.13611447557812831</v>
      </c>
      <c r="Q7" s="16">
        <v>0.11011464125365437</v>
      </c>
      <c r="R7" s="16">
        <v>9.2983933888085027E-2</v>
      </c>
      <c r="S7" s="16">
        <v>6.1925078040371832E-2</v>
      </c>
      <c r="T7" s="16">
        <v>3.7315926699677655E-2</v>
      </c>
      <c r="U7" s="16">
        <v>3.3153931348089E-2</v>
      </c>
      <c r="V7" s="61">
        <f t="shared" si="1"/>
        <v>0.99999999999999989</v>
      </c>
      <c r="W7" s="49" t="s">
        <v>52</v>
      </c>
      <c r="X7" s="55"/>
      <c r="Y7" s="62" t="str">
        <f>"COGS Forecast"&amp;" "&amp;AC2</f>
        <v>COGS Forecast Total</v>
      </c>
      <c r="Z7" s="15">
        <f>AP7+BF7+BV7+CL7+DB7+DR7+EH7+EX7+FN7+GD7</f>
        <v>27497.607564766815</v>
      </c>
      <c r="AA7" s="15">
        <f t="shared" ref="AA7:AK8" si="87">AQ7+BG7+BW7+CM7+DC7+DS7+EI7+EY7+FO7+GE7</f>
        <v>46751.083855631252</v>
      </c>
      <c r="AB7" s="15">
        <f t="shared" si="87"/>
        <v>58395.183635580543</v>
      </c>
      <c r="AC7" s="15">
        <f t="shared" si="87"/>
        <v>64735.492383449229</v>
      </c>
      <c r="AD7" s="15">
        <f t="shared" si="87"/>
        <v>78748.24963916697</v>
      </c>
      <c r="AE7" s="15">
        <f t="shared" si="87"/>
        <v>76878.88884703911</v>
      </c>
      <c r="AF7" s="15">
        <f t="shared" si="87"/>
        <v>69038.457643467234</v>
      </c>
      <c r="AG7" s="15">
        <f t="shared" si="87"/>
        <v>52850.443475695887</v>
      </c>
      <c r="AH7" s="15">
        <f t="shared" si="87"/>
        <v>43211.14795970283</v>
      </c>
      <c r="AI7" s="15">
        <f t="shared" si="87"/>
        <v>25910.982984194252</v>
      </c>
      <c r="AJ7" s="15">
        <f t="shared" si="87"/>
        <v>27015.039867243468</v>
      </c>
      <c r="AK7" s="15">
        <f t="shared" si="87"/>
        <v>27930.05131970561</v>
      </c>
      <c r="AL7" s="57"/>
      <c r="AM7" s="49" t="s">
        <v>52</v>
      </c>
      <c r="AN7" s="55"/>
      <c r="AO7" s="62" t="str">
        <f>"COGS Forecast"&amp;" "&amp;C3</f>
        <v>COGS Forecast Bikes</v>
      </c>
      <c r="AP7" s="15">
        <f>$H$3*HLOOKUP(TEXT(AP6,"mmm"),$J$2:$U$12,2,0)</f>
        <v>17819.999999999996</v>
      </c>
      <c r="AQ7" s="15">
        <f t="shared" ref="AQ7:BA7" si="88">$H$3*HLOOKUP(TEXT(AQ6,"mmm"),$J$2:$U$12,2,0)</f>
        <v>32471.999999999996</v>
      </c>
      <c r="AR7" s="15">
        <f t="shared" si="88"/>
        <v>39476.399397244168</v>
      </c>
      <c r="AS7" s="15">
        <f t="shared" si="88"/>
        <v>40527.950236635566</v>
      </c>
      <c r="AT7" s="15">
        <f t="shared" si="88"/>
        <v>51479.999999999993</v>
      </c>
      <c r="AU7" s="15">
        <f t="shared" si="88"/>
        <v>51479.999999999993</v>
      </c>
      <c r="AV7" s="15">
        <f t="shared" si="88"/>
        <v>43430.489651437623</v>
      </c>
      <c r="AW7" s="15">
        <f t="shared" si="88"/>
        <v>35279.941293908138</v>
      </c>
      <c r="AX7" s="15">
        <f t="shared" si="88"/>
        <v>29270.443366682481</v>
      </c>
      <c r="AY7" s="15">
        <f t="shared" si="88"/>
        <v>15839.999999999998</v>
      </c>
      <c r="AZ7" s="15">
        <f t="shared" si="88"/>
        <v>19800</v>
      </c>
      <c r="BA7" s="15">
        <f t="shared" si="88"/>
        <v>17819.999999999996</v>
      </c>
      <c r="BB7" s="57"/>
      <c r="BC7" s="49" t="s">
        <v>52</v>
      </c>
      <c r="BD7" s="55"/>
      <c r="BE7" s="62" t="str">
        <f>"COGS Forecast"&amp;" "&amp;C4</f>
        <v>COGS Forecast Accessories</v>
      </c>
      <c r="BF7" s="15">
        <f>$H$4*HLOOKUP(TEXT(BF6,"mmm"),$J$2:$U$12,3,0)</f>
        <v>3463.2257533005168</v>
      </c>
      <c r="BG7" s="15">
        <f t="shared" ref="BG7:BQ7" si="89">$H$4*HLOOKUP(TEXT(BG6,"mmm"),$J$2:$U$12,3,0)</f>
        <v>7563.8992441249775</v>
      </c>
      <c r="BH7" s="15">
        <f t="shared" si="89"/>
        <v>8000</v>
      </c>
      <c r="BI7" s="15">
        <f t="shared" si="89"/>
        <v>12000</v>
      </c>
      <c r="BJ7" s="15">
        <f t="shared" si="89"/>
        <v>16000</v>
      </c>
      <c r="BK7" s="15">
        <f t="shared" si="89"/>
        <v>13000</v>
      </c>
      <c r="BL7" s="15">
        <f t="shared" si="89"/>
        <v>14930.076411344304</v>
      </c>
      <c r="BM7" s="15">
        <f t="shared" si="89"/>
        <v>9000</v>
      </c>
      <c r="BN7" s="15">
        <f t="shared" si="89"/>
        <v>6000</v>
      </c>
      <c r="BO7" s="15">
        <f t="shared" si="89"/>
        <v>4000</v>
      </c>
      <c r="BP7" s="15">
        <f t="shared" si="89"/>
        <v>2000</v>
      </c>
      <c r="BQ7" s="15">
        <f t="shared" si="89"/>
        <v>3603.2788911086855</v>
      </c>
      <c r="BR7" s="57"/>
      <c r="BS7" s="49" t="s">
        <v>52</v>
      </c>
      <c r="BT7" s="55"/>
      <c r="BU7" s="62" t="str">
        <f>"COGS Forecast"&amp;" "&amp;C5</f>
        <v>COGS Forecast Trainers</v>
      </c>
      <c r="BV7" s="15">
        <f>$H$5*HLOOKUP(TEXT(BV6,"mmm"),$J$2:$U$12,4,0)</f>
        <v>1001</v>
      </c>
      <c r="BW7" s="15">
        <f t="shared" ref="BW7:CG7" si="90">$H$5*HLOOKUP(TEXT(BW6,"mmm"),$J$2:$U$12,4,0)</f>
        <v>728</v>
      </c>
      <c r="BX7" s="15">
        <f t="shared" si="90"/>
        <v>455.00000000000006</v>
      </c>
      <c r="BY7" s="15">
        <f t="shared" si="90"/>
        <v>338</v>
      </c>
      <c r="BZ7" s="15">
        <f t="shared" si="90"/>
        <v>403</v>
      </c>
      <c r="CA7" s="15">
        <f t="shared" si="90"/>
        <v>403</v>
      </c>
      <c r="CB7" s="15">
        <f t="shared" si="90"/>
        <v>611</v>
      </c>
      <c r="CC7" s="15">
        <f t="shared" si="90"/>
        <v>1326</v>
      </c>
      <c r="CD7" s="15">
        <f t="shared" si="90"/>
        <v>1768.0000000000002</v>
      </c>
      <c r="CE7" s="15">
        <f t="shared" si="90"/>
        <v>1820.0000000000002</v>
      </c>
      <c r="CF7" s="15">
        <f t="shared" si="90"/>
        <v>2418</v>
      </c>
      <c r="CG7" s="15">
        <f t="shared" si="90"/>
        <v>1742</v>
      </c>
      <c r="CH7" s="57"/>
      <c r="CI7" s="49" t="s">
        <v>52</v>
      </c>
      <c r="CJ7" s="55"/>
      <c r="CK7" s="62" t="str">
        <f>"COGS Forecast"&amp;" "&amp;C6</f>
        <v>COGS Forecast Apparel</v>
      </c>
      <c r="CL7" s="15">
        <f>$H$6*HLOOKUP(TEXT(CL6,"mmm"),$J$2:$U$12,5,0)</f>
        <v>4213.5728925225012</v>
      </c>
      <c r="CM7" s="15">
        <f t="shared" ref="CM7:CW7" si="91">$H$6*HLOOKUP(TEXT(CM6,"mmm"),$J$2:$U$12,5,0)</f>
        <v>4807.1953702504734</v>
      </c>
      <c r="CN7" s="15">
        <f t="shared" si="91"/>
        <v>8681.2157934083862</v>
      </c>
      <c r="CO7" s="15">
        <f t="shared" si="91"/>
        <v>9750</v>
      </c>
      <c r="CP7" s="15">
        <f t="shared" si="91"/>
        <v>9000</v>
      </c>
      <c r="CQ7" s="15">
        <f t="shared" si="91"/>
        <v>9750</v>
      </c>
      <c r="CR7" s="15">
        <f t="shared" si="91"/>
        <v>8250</v>
      </c>
      <c r="CS7" s="15">
        <f t="shared" si="91"/>
        <v>5710.2672726343426</v>
      </c>
      <c r="CT7" s="15">
        <f t="shared" si="91"/>
        <v>5150.9408053542238</v>
      </c>
      <c r="CU7" s="15">
        <f t="shared" si="91"/>
        <v>3635.2701936495728</v>
      </c>
      <c r="CV7" s="15">
        <f t="shared" si="91"/>
        <v>2250</v>
      </c>
      <c r="CW7" s="15">
        <f t="shared" si="91"/>
        <v>3993.4626020372561</v>
      </c>
      <c r="CX7" s="57"/>
      <c r="CY7" s="49" t="s">
        <v>52</v>
      </c>
      <c r="CZ7" s="55"/>
      <c r="DA7" s="62" t="str">
        <f>"COGS Forecast"&amp;" "&amp;C7</f>
        <v>COGS Forecast Nutritional</v>
      </c>
      <c r="DB7" s="15">
        <f>$H$7*HLOOKUP(TEXT(DB6,"mmm"),$J$2:$U$12,6,0)</f>
        <v>999.80891894379897</v>
      </c>
      <c r="DC7" s="15">
        <f t="shared" ref="DC7:DM7" si="92">$H$7*HLOOKUP(TEXT(DC6,"mmm"),$J$2:$U$12,6,0)</f>
        <v>1179.9892412558015</v>
      </c>
      <c r="DD7" s="15">
        <f t="shared" si="92"/>
        <v>1782.568444927989</v>
      </c>
      <c r="DE7" s="15">
        <f t="shared" si="92"/>
        <v>2119.5421468136642</v>
      </c>
      <c r="DF7" s="15">
        <f t="shared" si="92"/>
        <v>1865.2496391669754</v>
      </c>
      <c r="DG7" s="15">
        <f t="shared" si="92"/>
        <v>2245.8888470391171</v>
      </c>
      <c r="DH7" s="15">
        <f t="shared" si="92"/>
        <v>1816.8915806852972</v>
      </c>
      <c r="DI7" s="15">
        <f t="shared" si="92"/>
        <v>1534.2349091534029</v>
      </c>
      <c r="DJ7" s="15">
        <f t="shared" si="92"/>
        <v>1021.7637876661353</v>
      </c>
      <c r="DK7" s="15">
        <f t="shared" si="92"/>
        <v>615.7127905446813</v>
      </c>
      <c r="DL7" s="15">
        <f t="shared" si="92"/>
        <v>547.03986724346851</v>
      </c>
      <c r="DM7" s="15">
        <f t="shared" si="92"/>
        <v>771.30982655966943</v>
      </c>
      <c r="DN7" s="57"/>
      <c r="DO7" s="49" t="s">
        <v>52</v>
      </c>
      <c r="DP7" s="55"/>
      <c r="DQ7" s="62" t="str">
        <f>"COGS Forecast"&amp;" "&amp;C8</f>
        <v xml:space="preserve">COGS Forecast </v>
      </c>
      <c r="DR7" s="15">
        <f>$H$8*HLOOKUP(TEXT(DR6,"mmm"),$J$2:$U$12,7,0)</f>
        <v>0</v>
      </c>
      <c r="DS7" s="15">
        <f t="shared" ref="DS7:EC7" si="93">$H$8*HLOOKUP(TEXT(DS6,"mmm"),$J$2:$U$12,7,0)</f>
        <v>0</v>
      </c>
      <c r="DT7" s="15">
        <f t="shared" si="93"/>
        <v>0</v>
      </c>
      <c r="DU7" s="15">
        <f t="shared" si="93"/>
        <v>0</v>
      </c>
      <c r="DV7" s="15">
        <f t="shared" si="93"/>
        <v>0</v>
      </c>
      <c r="DW7" s="15">
        <f t="shared" si="93"/>
        <v>0</v>
      </c>
      <c r="DX7" s="15">
        <f t="shared" si="93"/>
        <v>0</v>
      </c>
      <c r="DY7" s="15">
        <f t="shared" si="93"/>
        <v>0</v>
      </c>
      <c r="DZ7" s="15">
        <f t="shared" si="93"/>
        <v>0</v>
      </c>
      <c r="EA7" s="15">
        <f t="shared" si="93"/>
        <v>0</v>
      </c>
      <c r="EB7" s="15">
        <f t="shared" si="93"/>
        <v>0</v>
      </c>
      <c r="EC7" s="15">
        <f t="shared" si="93"/>
        <v>0</v>
      </c>
      <c r="ED7" s="57"/>
      <c r="EE7" s="49" t="s">
        <v>52</v>
      </c>
      <c r="EF7" s="55"/>
      <c r="EG7" s="62" t="str">
        <f>"COGS Forecast"&amp;" "&amp;C9</f>
        <v xml:space="preserve">COGS Forecast </v>
      </c>
      <c r="EH7" s="15">
        <f>$H$9*HLOOKUP(TEXT(EH6,"mmm"),$J$2:$U$12,8,0)</f>
        <v>0</v>
      </c>
      <c r="EI7" s="15">
        <f t="shared" ref="EI7:ES7" si="94">$H$9*HLOOKUP(TEXT(EI6,"mmm"),$J$2:$U$12,8,0)</f>
        <v>0</v>
      </c>
      <c r="EJ7" s="15">
        <f t="shared" si="94"/>
        <v>0</v>
      </c>
      <c r="EK7" s="15">
        <f t="shared" si="94"/>
        <v>0</v>
      </c>
      <c r="EL7" s="15">
        <f t="shared" si="94"/>
        <v>0</v>
      </c>
      <c r="EM7" s="15">
        <f t="shared" si="94"/>
        <v>0</v>
      </c>
      <c r="EN7" s="15">
        <f t="shared" si="94"/>
        <v>0</v>
      </c>
      <c r="EO7" s="15">
        <f t="shared" si="94"/>
        <v>0</v>
      </c>
      <c r="EP7" s="15">
        <f t="shared" si="94"/>
        <v>0</v>
      </c>
      <c r="EQ7" s="15">
        <f t="shared" si="94"/>
        <v>0</v>
      </c>
      <c r="ER7" s="15">
        <f t="shared" si="94"/>
        <v>0</v>
      </c>
      <c r="ES7" s="15">
        <f t="shared" si="94"/>
        <v>0</v>
      </c>
      <c r="ET7" s="57"/>
      <c r="EU7" s="49" t="s">
        <v>52</v>
      </c>
      <c r="EV7" s="55"/>
      <c r="EW7" s="62" t="str">
        <f>"COGS Forecast"&amp;" "&amp;C10</f>
        <v xml:space="preserve">COGS Forecast </v>
      </c>
      <c r="EX7" s="15">
        <f>$H$10*HLOOKUP(TEXT(EX6,"mmm"),$J$2:$U$12,9,0)</f>
        <v>0</v>
      </c>
      <c r="EY7" s="15">
        <f t="shared" ref="EY7:FI7" si="95">$H$10*HLOOKUP(TEXT(EY6,"mmm"),$J$2:$U$12,9,0)</f>
        <v>0</v>
      </c>
      <c r="EZ7" s="15">
        <f t="shared" si="95"/>
        <v>0</v>
      </c>
      <c r="FA7" s="15">
        <f t="shared" si="95"/>
        <v>0</v>
      </c>
      <c r="FB7" s="15">
        <f t="shared" si="95"/>
        <v>0</v>
      </c>
      <c r="FC7" s="15">
        <f t="shared" si="95"/>
        <v>0</v>
      </c>
      <c r="FD7" s="15">
        <f t="shared" si="95"/>
        <v>0</v>
      </c>
      <c r="FE7" s="15">
        <f t="shared" si="95"/>
        <v>0</v>
      </c>
      <c r="FF7" s="15">
        <f t="shared" si="95"/>
        <v>0</v>
      </c>
      <c r="FG7" s="15">
        <f t="shared" si="95"/>
        <v>0</v>
      </c>
      <c r="FH7" s="15">
        <f t="shared" si="95"/>
        <v>0</v>
      </c>
      <c r="FI7" s="15">
        <f t="shared" si="95"/>
        <v>0</v>
      </c>
      <c r="FJ7" s="57"/>
      <c r="FK7" s="49" t="s">
        <v>52</v>
      </c>
      <c r="FL7" s="55"/>
      <c r="FM7" s="62" t="str">
        <f>"COGS Forecast"&amp;" "&amp;C11</f>
        <v xml:space="preserve">COGS Forecast </v>
      </c>
      <c r="FN7" s="15">
        <f>$H$11*HLOOKUP(TEXT(FN6,"mmm"),$J$2:$U$12,10,0)</f>
        <v>0</v>
      </c>
      <c r="FO7" s="15">
        <f t="shared" ref="FO7:FY7" si="96">$H$11*HLOOKUP(TEXT(FO6,"mmm"),$J$2:$U$12,10,0)</f>
        <v>0</v>
      </c>
      <c r="FP7" s="15">
        <f t="shared" si="96"/>
        <v>0</v>
      </c>
      <c r="FQ7" s="15">
        <f t="shared" si="96"/>
        <v>0</v>
      </c>
      <c r="FR7" s="15">
        <f t="shared" si="96"/>
        <v>0</v>
      </c>
      <c r="FS7" s="15">
        <f t="shared" si="96"/>
        <v>0</v>
      </c>
      <c r="FT7" s="15">
        <f t="shared" si="96"/>
        <v>0</v>
      </c>
      <c r="FU7" s="15">
        <f t="shared" si="96"/>
        <v>0</v>
      </c>
      <c r="FV7" s="15">
        <f t="shared" si="96"/>
        <v>0</v>
      </c>
      <c r="FW7" s="15">
        <f t="shared" si="96"/>
        <v>0</v>
      </c>
      <c r="FX7" s="15">
        <f t="shared" si="96"/>
        <v>0</v>
      </c>
      <c r="FY7" s="15">
        <f t="shared" si="96"/>
        <v>0</v>
      </c>
      <c r="FZ7" s="57"/>
      <c r="GA7" s="49" t="s">
        <v>52</v>
      </c>
      <c r="GB7" s="55"/>
      <c r="GC7" s="62" t="str">
        <f>"COGS Forecast"&amp;" "&amp;C12</f>
        <v xml:space="preserve">COGS Forecast </v>
      </c>
      <c r="GD7" s="15">
        <f>$H$12*HLOOKUP(TEXT(GD6,"mmm"),$J$2:$U$12,11,0)</f>
        <v>0</v>
      </c>
      <c r="GE7" s="15">
        <f t="shared" ref="GE7:GO7" si="97">$H$12*HLOOKUP(TEXT(GE6,"mmm"),$J$2:$U$12,11,0)</f>
        <v>0</v>
      </c>
      <c r="GF7" s="15">
        <f t="shared" si="97"/>
        <v>0</v>
      </c>
      <c r="GG7" s="15">
        <f t="shared" si="97"/>
        <v>0</v>
      </c>
      <c r="GH7" s="15">
        <f t="shared" si="97"/>
        <v>0</v>
      </c>
      <c r="GI7" s="15">
        <f t="shared" si="97"/>
        <v>0</v>
      </c>
      <c r="GJ7" s="15">
        <f t="shared" si="97"/>
        <v>0</v>
      </c>
      <c r="GK7" s="15">
        <f t="shared" si="97"/>
        <v>0</v>
      </c>
      <c r="GL7" s="15">
        <f t="shared" si="97"/>
        <v>0</v>
      </c>
      <c r="GM7" s="15">
        <f t="shared" si="97"/>
        <v>0</v>
      </c>
      <c r="GN7" s="15">
        <f t="shared" si="97"/>
        <v>0</v>
      </c>
      <c r="GO7" s="15">
        <f t="shared" si="97"/>
        <v>0</v>
      </c>
      <c r="GP7" s="57"/>
    </row>
    <row r="8" spans="1:198" ht="19.5" thickBot="1">
      <c r="B8" s="64" t="s">
        <v>57</v>
      </c>
      <c r="C8" s="19"/>
      <c r="D8" s="24"/>
      <c r="E8" s="25"/>
      <c r="F8" s="59">
        <f t="shared" si="0"/>
        <v>0</v>
      </c>
      <c r="G8" s="18"/>
      <c r="H8" s="66">
        <f t="shared" ref="H8:H12" si="98">F8*(1-G8)</f>
        <v>0</v>
      </c>
      <c r="I8" s="48"/>
      <c r="J8" s="16"/>
      <c r="K8" s="16"/>
      <c r="L8" s="16"/>
      <c r="M8" s="16"/>
      <c r="N8" s="16"/>
      <c r="O8" s="16"/>
      <c r="P8" s="16"/>
      <c r="Q8" s="16"/>
      <c r="R8" s="16"/>
      <c r="S8" s="16"/>
      <c r="T8" s="16"/>
      <c r="U8" s="16"/>
      <c r="V8" s="61">
        <f t="shared" si="1"/>
        <v>0</v>
      </c>
      <c r="W8" s="49" t="s">
        <v>52</v>
      </c>
      <c r="X8" s="55"/>
      <c r="Y8" s="68" t="s">
        <v>4</v>
      </c>
      <c r="Z8" s="15">
        <f t="shared" ref="Z8" si="99">AP8+BF8+BV8+CL8+DB8+DR8+EH8+EX8+FN8+GD8</f>
        <v>152896.0812728462</v>
      </c>
      <c r="AA8" s="15">
        <f t="shared" si="87"/>
        <v>212370.26636997715</v>
      </c>
      <c r="AB8" s="15">
        <f t="shared" si="87"/>
        <v>247000.4638637834</v>
      </c>
      <c r="AC8" s="15">
        <f t="shared" si="87"/>
        <v>281315.90888310637</v>
      </c>
      <c r="AD8" s="15">
        <f t="shared" si="87"/>
        <v>304906.06104608177</v>
      </c>
      <c r="AE8" s="15">
        <f t="shared" si="87"/>
        <v>286483.85406270978</v>
      </c>
      <c r="AF8" s="15">
        <f t="shared" si="87"/>
        <v>242166.36965970506</v>
      </c>
      <c r="AG8" s="15">
        <f t="shared" si="87"/>
        <v>200176.36114549558</v>
      </c>
      <c r="AH8" s="15">
        <f t="shared" si="87"/>
        <v>151343.91998156771</v>
      </c>
      <c r="AI8" s="15">
        <f t="shared" si="87"/>
        <v>122442.58425698883</v>
      </c>
      <c r="AJ8" s="15">
        <f t="shared" si="87"/>
        <v>126650.02447316295</v>
      </c>
      <c r="AK8" s="69"/>
      <c r="AL8" s="57"/>
      <c r="AM8" s="49" t="s">
        <v>52</v>
      </c>
      <c r="AN8" s="55"/>
      <c r="AO8" s="68" t="s">
        <v>4</v>
      </c>
      <c r="AP8" s="15">
        <f>IFERROR((365/$AP$4)*((AP7+AQ7)/60.83),0)</f>
        <v>100589.51175406871</v>
      </c>
      <c r="AQ8" s="15">
        <f t="shared" ref="AQ8:AZ8" si="100">IFERROR((365/$AP$4)*((AQ7+AR7)/60.83),0)</f>
        <v>143904.68398265177</v>
      </c>
      <c r="AR8" s="15">
        <f t="shared" si="100"/>
        <v>160017.46734816211</v>
      </c>
      <c r="AS8" s="15">
        <f t="shared" si="100"/>
        <v>184025.98408883763</v>
      </c>
      <c r="AT8" s="15">
        <f t="shared" si="100"/>
        <v>205931.28390596743</v>
      </c>
      <c r="AU8" s="15">
        <f t="shared" si="100"/>
        <v>189831.38102238331</v>
      </c>
      <c r="AV8" s="15">
        <f t="shared" si="100"/>
        <v>157429.48816401558</v>
      </c>
      <c r="AW8" s="15">
        <f t="shared" si="100"/>
        <v>129107.84372357705</v>
      </c>
      <c r="AX8" s="15">
        <f t="shared" si="100"/>
        <v>90225.830614494524</v>
      </c>
      <c r="AY8" s="15">
        <f t="shared" si="100"/>
        <v>71283.905967450264</v>
      </c>
      <c r="AZ8" s="15">
        <f t="shared" si="100"/>
        <v>75244.12296564196</v>
      </c>
      <c r="BA8" s="69"/>
      <c r="BB8" s="57"/>
      <c r="BC8" s="49" t="s">
        <v>52</v>
      </c>
      <c r="BD8" s="55"/>
      <c r="BE8" s="68" t="s">
        <v>4</v>
      </c>
      <c r="BF8" s="15">
        <f>IFERROR((365/$BF$4)*((BF7+BG7)/60.83),0)</f>
        <v>13233.275107875408</v>
      </c>
      <c r="BG8" s="15">
        <f t="shared" ref="BG8:BP8" si="101">IFERROR((365/$BF$4)*((BG7+BH7)/60.83),0)</f>
        <v>18677.702528704969</v>
      </c>
      <c r="BH8" s="15">
        <f t="shared" si="101"/>
        <v>24001.315140555649</v>
      </c>
      <c r="BI8" s="15">
        <f t="shared" si="101"/>
        <v>33601.84119677791</v>
      </c>
      <c r="BJ8" s="15">
        <f t="shared" si="101"/>
        <v>34801.906953805694</v>
      </c>
      <c r="BK8" s="15">
        <f t="shared" si="101"/>
        <v>33517.928292423705</v>
      </c>
      <c r="BL8" s="15">
        <f t="shared" si="101"/>
        <v>28717.665264312582</v>
      </c>
      <c r="BM8" s="15">
        <f t="shared" si="101"/>
        <v>18000.986355416735</v>
      </c>
      <c r="BN8" s="15">
        <f t="shared" si="101"/>
        <v>12000.657570277825</v>
      </c>
      <c r="BO8" s="15">
        <f t="shared" si="101"/>
        <v>7200.394542166694</v>
      </c>
      <c r="BP8" s="15">
        <f t="shared" si="101"/>
        <v>6724.3031242961379</v>
      </c>
      <c r="BQ8" s="69"/>
      <c r="BR8" s="57"/>
      <c r="BS8" s="49" t="s">
        <v>52</v>
      </c>
      <c r="BT8" s="55"/>
      <c r="BU8" s="68" t="s">
        <v>4</v>
      </c>
      <c r="BV8" s="15">
        <f>IFERROR((365/$BV$4)*((BV7+BW7)/60.83),0)</f>
        <v>10374.568469505179</v>
      </c>
      <c r="BW8" s="15">
        <f t="shared" ref="BW8:CF8" si="102">IFERROR((365/$BV$4)*((BW7+BX7)/60.83),0)</f>
        <v>7098.3889528193331</v>
      </c>
      <c r="BX8" s="15">
        <f t="shared" si="102"/>
        <v>4758.2607266151572</v>
      </c>
      <c r="BY8" s="15">
        <f t="shared" si="102"/>
        <v>4446.2436297879331</v>
      </c>
      <c r="BZ8" s="15">
        <f t="shared" si="102"/>
        <v>4836.2650008219634</v>
      </c>
      <c r="CA8" s="15">
        <f t="shared" si="102"/>
        <v>6084.3333881308572</v>
      </c>
      <c r="CB8" s="15">
        <f t="shared" si="102"/>
        <v>11622.636856814073</v>
      </c>
      <c r="CC8" s="15">
        <f t="shared" si="102"/>
        <v>18565.017261219793</v>
      </c>
      <c r="CD8" s="15">
        <f t="shared" si="102"/>
        <v>21529.179681078418</v>
      </c>
      <c r="CE8" s="15">
        <f t="shared" si="102"/>
        <v>25429.393391418707</v>
      </c>
      <c r="CF8" s="15">
        <f t="shared" si="102"/>
        <v>24961.367746177872</v>
      </c>
      <c r="CG8" s="69"/>
      <c r="CH8" s="57"/>
      <c r="CI8" s="49" t="s">
        <v>52</v>
      </c>
      <c r="CJ8" s="55"/>
      <c r="CK8" s="68" t="s">
        <v>4</v>
      </c>
      <c r="CL8" s="15">
        <f>IFERROR((365/$CL$4)*((CL7+CM7)/60.83),0)</f>
        <v>27063.787735592105</v>
      </c>
      <c r="CM8" s="15">
        <f t="shared" ref="CM8:CV8" si="103">IFERROR((365/$CL$4)*((CM7+CN7)/60.83),0)</f>
        <v>40467.450885545659</v>
      </c>
      <c r="CN8" s="15">
        <f t="shared" si="103"/>
        <v>55296.677335147644</v>
      </c>
      <c r="CO8" s="15">
        <f t="shared" si="103"/>
        <v>56253.082360677305</v>
      </c>
      <c r="CP8" s="15">
        <f t="shared" si="103"/>
        <v>56253.082360677305</v>
      </c>
      <c r="CQ8" s="15">
        <f t="shared" si="103"/>
        <v>54002.959066250209</v>
      </c>
      <c r="CR8" s="15">
        <f t="shared" si="103"/>
        <v>41883.096782110268</v>
      </c>
      <c r="CS8" s="15">
        <f t="shared" si="103"/>
        <v>32585.409735869034</v>
      </c>
      <c r="CT8" s="15">
        <f t="shared" si="103"/>
        <v>26360.077384813299</v>
      </c>
      <c r="CU8" s="15">
        <f t="shared" si="103"/>
        <v>17656.778075637794</v>
      </c>
      <c r="CV8" s="15">
        <f t="shared" si="103"/>
        <v>18731.414184971221</v>
      </c>
      <c r="CW8" s="69"/>
      <c r="CX8" s="57"/>
      <c r="CY8" s="49" t="s">
        <v>52</v>
      </c>
      <c r="CZ8" s="55"/>
      <c r="DA8" s="68" t="s">
        <v>4</v>
      </c>
      <c r="DB8" s="15">
        <f>IFERROR((365/$DB$4)*((DB7+DC7)/60.83),0)</f>
        <v>1634.9382058048132</v>
      </c>
      <c r="DC8" s="15">
        <f t="shared" ref="DC8:DL8" si="104">IFERROR((365/$DB$4)*((DC7+DD7)/60.83),0)</f>
        <v>2222.0400202553915</v>
      </c>
      <c r="DD8" s="15">
        <f t="shared" si="104"/>
        <v>2926.7433133028594</v>
      </c>
      <c r="DE8" s="15">
        <f t="shared" si="104"/>
        <v>2988.7576070255905</v>
      </c>
      <c r="DF8" s="15">
        <f t="shared" si="104"/>
        <v>3083.5228248093536</v>
      </c>
      <c r="DG8" s="15">
        <f t="shared" si="104"/>
        <v>3047.2522935217225</v>
      </c>
      <c r="DH8" s="15">
        <f t="shared" si="104"/>
        <v>2513.482592452584</v>
      </c>
      <c r="DI8" s="15">
        <f t="shared" si="104"/>
        <v>1917.1040694129774</v>
      </c>
      <c r="DJ8" s="15">
        <f t="shared" si="104"/>
        <v>1228.1747309036414</v>
      </c>
      <c r="DK8" s="15">
        <f t="shared" si="104"/>
        <v>872.11228031537632</v>
      </c>
      <c r="DL8" s="15">
        <f t="shared" si="104"/>
        <v>988.81645207575502</v>
      </c>
      <c r="DM8" s="69"/>
      <c r="DN8" s="57"/>
      <c r="DO8" s="49" t="s">
        <v>52</v>
      </c>
      <c r="DP8" s="55"/>
      <c r="DQ8" s="68" t="s">
        <v>4</v>
      </c>
      <c r="DR8" s="15">
        <f>IFERROR((365/$DR$4)*((DR7+DS7)/60.83),0)</f>
        <v>0</v>
      </c>
      <c r="DS8" s="15">
        <f t="shared" ref="DS8:EB8" si="105">IFERROR((365/$DR$4)*((DS7+DT7)/60.83),0)</f>
        <v>0</v>
      </c>
      <c r="DT8" s="15">
        <f t="shared" si="105"/>
        <v>0</v>
      </c>
      <c r="DU8" s="15">
        <f t="shared" si="105"/>
        <v>0</v>
      </c>
      <c r="DV8" s="15">
        <f t="shared" si="105"/>
        <v>0</v>
      </c>
      <c r="DW8" s="15">
        <f t="shared" si="105"/>
        <v>0</v>
      </c>
      <c r="DX8" s="15">
        <f t="shared" si="105"/>
        <v>0</v>
      </c>
      <c r="DY8" s="15">
        <f t="shared" si="105"/>
        <v>0</v>
      </c>
      <c r="DZ8" s="15">
        <f t="shared" si="105"/>
        <v>0</v>
      </c>
      <c r="EA8" s="15">
        <f t="shared" si="105"/>
        <v>0</v>
      </c>
      <c r="EB8" s="15">
        <f t="shared" si="105"/>
        <v>0</v>
      </c>
      <c r="EC8" s="69"/>
      <c r="ED8" s="57"/>
      <c r="EE8" s="49" t="s">
        <v>52</v>
      </c>
      <c r="EF8" s="55"/>
      <c r="EG8" s="68" t="s">
        <v>4</v>
      </c>
      <c r="EH8" s="15">
        <f>IFERROR((365/TurnsGoal)*((EH7+EI7)/60.83),0)</f>
        <v>0</v>
      </c>
      <c r="EI8" s="15">
        <f>IFERROR((365/TurnsGoal)*((EI7+EJ7)/60.83),0)</f>
        <v>0</v>
      </c>
      <c r="EJ8" s="15">
        <f>IFERROR((365/TurnsGoal)*((EJ7+EK7)/60.83),0)</f>
        <v>0</v>
      </c>
      <c r="EK8" s="15">
        <f>IFERROR((365/TurnsGoal)*((EK7+EL7)/60.83),0)</f>
        <v>0</v>
      </c>
      <c r="EL8" s="15">
        <f>IFERROR((365/TurnsGoal)*((EL7+EM7)/60.83),0)</f>
        <v>0</v>
      </c>
      <c r="EM8" s="15">
        <f>IFERROR((365/TurnsGoal)*((EM7+EN7)/60.83),0)</f>
        <v>0</v>
      </c>
      <c r="EN8" s="15">
        <f>IFERROR((365/TurnsGoal)*((EN7+EO7)/60.83),0)</f>
        <v>0</v>
      </c>
      <c r="EO8" s="15">
        <f>IFERROR((365/TurnsGoal)*((EO7+EP7)/60.83),0)</f>
        <v>0</v>
      </c>
      <c r="EP8" s="15">
        <f>IFERROR((365/TurnsGoal)*((EP7+EQ7)/60.83),0)</f>
        <v>0</v>
      </c>
      <c r="EQ8" s="15">
        <f>IFERROR((365/TurnsGoal)*((EQ7+ER7)/60.83),0)</f>
        <v>0</v>
      </c>
      <c r="ER8" s="15">
        <f>IFERROR((365/TurnsGoal)*((ER7+ES7)/60.83),0)</f>
        <v>0</v>
      </c>
      <c r="ES8" s="69"/>
      <c r="ET8" s="57"/>
      <c r="EU8" s="49" t="s">
        <v>52</v>
      </c>
      <c r="EV8" s="55"/>
      <c r="EW8" s="68" t="s">
        <v>4</v>
      </c>
      <c r="EX8" s="15">
        <f>IFERROR((365/$EX$4)*((EX7+EY7)/60.83),0)</f>
        <v>0</v>
      </c>
      <c r="EY8" s="15">
        <f t="shared" ref="EY8:FH8" si="106">IFERROR((365/$EX$4)*((EY7+EZ7)/60.83),0)</f>
        <v>0</v>
      </c>
      <c r="EZ8" s="15">
        <f t="shared" si="106"/>
        <v>0</v>
      </c>
      <c r="FA8" s="15">
        <f t="shared" si="106"/>
        <v>0</v>
      </c>
      <c r="FB8" s="15">
        <f t="shared" si="106"/>
        <v>0</v>
      </c>
      <c r="FC8" s="15">
        <f t="shared" si="106"/>
        <v>0</v>
      </c>
      <c r="FD8" s="15">
        <f t="shared" si="106"/>
        <v>0</v>
      </c>
      <c r="FE8" s="15">
        <f t="shared" si="106"/>
        <v>0</v>
      </c>
      <c r="FF8" s="15">
        <f t="shared" si="106"/>
        <v>0</v>
      </c>
      <c r="FG8" s="15">
        <f t="shared" si="106"/>
        <v>0</v>
      </c>
      <c r="FH8" s="15">
        <f t="shared" si="106"/>
        <v>0</v>
      </c>
      <c r="FI8" s="69"/>
      <c r="FJ8" s="57"/>
      <c r="FK8" s="49" t="s">
        <v>52</v>
      </c>
      <c r="FL8" s="55"/>
      <c r="FM8" s="68" t="s">
        <v>4</v>
      </c>
      <c r="FN8" s="15">
        <f>IFERROR((365/$FN$4)*((FN7+FO7)/60.83),0)</f>
        <v>0</v>
      </c>
      <c r="FO8" s="15">
        <f t="shared" ref="FO8:FX8" si="107">IFERROR((365/$FN$4)*((FO7+FP7)/60.83),0)</f>
        <v>0</v>
      </c>
      <c r="FP8" s="15">
        <f t="shared" si="107"/>
        <v>0</v>
      </c>
      <c r="FQ8" s="15">
        <f t="shared" si="107"/>
        <v>0</v>
      </c>
      <c r="FR8" s="15">
        <f t="shared" si="107"/>
        <v>0</v>
      </c>
      <c r="FS8" s="15">
        <f t="shared" si="107"/>
        <v>0</v>
      </c>
      <c r="FT8" s="15">
        <f t="shared" si="107"/>
        <v>0</v>
      </c>
      <c r="FU8" s="15">
        <f t="shared" si="107"/>
        <v>0</v>
      </c>
      <c r="FV8" s="15">
        <f t="shared" si="107"/>
        <v>0</v>
      </c>
      <c r="FW8" s="15">
        <f t="shared" si="107"/>
        <v>0</v>
      </c>
      <c r="FX8" s="15">
        <f t="shared" si="107"/>
        <v>0</v>
      </c>
      <c r="FY8" s="69"/>
      <c r="FZ8" s="57"/>
      <c r="GA8" s="49" t="s">
        <v>52</v>
      </c>
      <c r="GB8" s="55"/>
      <c r="GC8" s="68" t="s">
        <v>4</v>
      </c>
      <c r="GD8" s="15">
        <f>IFERROR((365/$GD$4)*((GD7+GE7)/60.83),0)</f>
        <v>0</v>
      </c>
      <c r="GE8" s="15">
        <f t="shared" ref="GE8:GN8" si="108">IFERROR((365/$GD$4)*((GE7+GF7)/60.83),0)</f>
        <v>0</v>
      </c>
      <c r="GF8" s="15">
        <f t="shared" si="108"/>
        <v>0</v>
      </c>
      <c r="GG8" s="15">
        <f t="shared" si="108"/>
        <v>0</v>
      </c>
      <c r="GH8" s="15">
        <f t="shared" si="108"/>
        <v>0</v>
      </c>
      <c r="GI8" s="15">
        <f t="shared" si="108"/>
        <v>0</v>
      </c>
      <c r="GJ8" s="15">
        <f t="shared" si="108"/>
        <v>0</v>
      </c>
      <c r="GK8" s="15">
        <f t="shared" si="108"/>
        <v>0</v>
      </c>
      <c r="GL8" s="15">
        <f t="shared" si="108"/>
        <v>0</v>
      </c>
      <c r="GM8" s="15">
        <f t="shared" si="108"/>
        <v>0</v>
      </c>
      <c r="GN8" s="15">
        <f t="shared" si="108"/>
        <v>0</v>
      </c>
      <c r="GO8" s="69"/>
      <c r="GP8" s="57"/>
    </row>
    <row r="9" spans="1:198" ht="19.5" thickBot="1">
      <c r="B9" s="64" t="s">
        <v>58</v>
      </c>
      <c r="C9" s="19"/>
      <c r="D9" s="24"/>
      <c r="E9" s="25"/>
      <c r="F9" s="65">
        <f t="shared" si="0"/>
        <v>0</v>
      </c>
      <c r="G9" s="18"/>
      <c r="H9" s="66">
        <f t="shared" si="98"/>
        <v>0</v>
      </c>
      <c r="I9" s="48"/>
      <c r="J9" s="16"/>
      <c r="K9" s="16"/>
      <c r="L9" s="16"/>
      <c r="M9" s="16"/>
      <c r="N9" s="16"/>
      <c r="O9" s="16"/>
      <c r="P9" s="16"/>
      <c r="Q9" s="16"/>
      <c r="R9" s="16"/>
      <c r="S9" s="16"/>
      <c r="T9" s="16"/>
      <c r="U9" s="16"/>
      <c r="V9" s="61">
        <f t="shared" si="1"/>
        <v>0</v>
      </c>
      <c r="W9" s="49" t="s">
        <v>52</v>
      </c>
      <c r="X9" s="55"/>
      <c r="Y9" s="62"/>
      <c r="Z9" s="70"/>
      <c r="AA9" s="70"/>
      <c r="AB9" s="70"/>
      <c r="AC9" s="70"/>
      <c r="AD9" s="70"/>
      <c r="AE9" s="70"/>
      <c r="AF9" s="70"/>
      <c r="AG9" s="70"/>
      <c r="AH9" s="70"/>
      <c r="AI9" s="70"/>
      <c r="AJ9" s="70"/>
      <c r="AK9" s="70"/>
      <c r="AL9" s="57"/>
      <c r="AM9" s="49" t="s">
        <v>52</v>
      </c>
      <c r="AN9" s="55"/>
      <c r="AO9" s="62"/>
      <c r="AP9" s="70"/>
      <c r="AQ9" s="70"/>
      <c r="AR9" s="70"/>
      <c r="AS9" s="70"/>
      <c r="AT9" s="70"/>
      <c r="AU9" s="70"/>
      <c r="AV9" s="70"/>
      <c r="AW9" s="70"/>
      <c r="AX9" s="70"/>
      <c r="AY9" s="70"/>
      <c r="AZ9" s="70"/>
      <c r="BA9" s="70"/>
      <c r="BB9" s="57"/>
      <c r="BC9" s="49" t="s">
        <v>52</v>
      </c>
      <c r="BD9" s="55"/>
      <c r="BE9" s="62"/>
      <c r="BF9" s="70"/>
      <c r="BG9" s="70"/>
      <c r="BH9" s="70"/>
      <c r="BI9" s="70"/>
      <c r="BJ9" s="70"/>
      <c r="BK9" s="70"/>
      <c r="BL9" s="70"/>
      <c r="BM9" s="70"/>
      <c r="BN9" s="70"/>
      <c r="BO9" s="70"/>
      <c r="BP9" s="70"/>
      <c r="BQ9" s="70"/>
      <c r="BR9" s="57"/>
      <c r="BS9" s="49" t="s">
        <v>52</v>
      </c>
      <c r="BT9" s="55"/>
      <c r="BU9" s="62"/>
      <c r="BV9" s="70"/>
      <c r="BW9" s="70"/>
      <c r="BX9" s="70"/>
      <c r="BY9" s="70"/>
      <c r="BZ9" s="70"/>
      <c r="CA9" s="70"/>
      <c r="CB9" s="70"/>
      <c r="CC9" s="70"/>
      <c r="CD9" s="70"/>
      <c r="CE9" s="70"/>
      <c r="CF9" s="70"/>
      <c r="CG9" s="70"/>
      <c r="CH9" s="57"/>
      <c r="CI9" s="49" t="s">
        <v>52</v>
      </c>
      <c r="CJ9" s="55"/>
      <c r="CK9" s="62"/>
      <c r="CL9" s="70"/>
      <c r="CM9" s="70"/>
      <c r="CN9" s="70"/>
      <c r="CO9" s="70"/>
      <c r="CP9" s="70"/>
      <c r="CQ9" s="70"/>
      <c r="CR9" s="70"/>
      <c r="CS9" s="70"/>
      <c r="CT9" s="70"/>
      <c r="CU9" s="70"/>
      <c r="CV9" s="70"/>
      <c r="CW9" s="70"/>
      <c r="CX9" s="57"/>
      <c r="CY9" s="49" t="s">
        <v>52</v>
      </c>
      <c r="CZ9" s="55"/>
      <c r="DA9" s="62"/>
      <c r="DB9" s="70"/>
      <c r="DC9" s="70"/>
      <c r="DD9" s="70"/>
      <c r="DE9" s="70"/>
      <c r="DF9" s="70"/>
      <c r="DG9" s="70"/>
      <c r="DH9" s="70"/>
      <c r="DI9" s="70"/>
      <c r="DJ9" s="70"/>
      <c r="DK9" s="70"/>
      <c r="DL9" s="70"/>
      <c r="DM9" s="70"/>
      <c r="DN9" s="57"/>
      <c r="DO9" s="49" t="s">
        <v>52</v>
      </c>
      <c r="DP9" s="55"/>
      <c r="DQ9" s="62"/>
      <c r="DR9" s="70"/>
      <c r="DS9" s="70"/>
      <c r="DT9" s="70"/>
      <c r="DU9" s="70"/>
      <c r="DV9" s="70"/>
      <c r="DW9" s="70"/>
      <c r="DX9" s="70"/>
      <c r="DY9" s="70"/>
      <c r="DZ9" s="70"/>
      <c r="EA9" s="70"/>
      <c r="EB9" s="70"/>
      <c r="EC9" s="70"/>
      <c r="ED9" s="57"/>
      <c r="EE9" s="49" t="s">
        <v>52</v>
      </c>
      <c r="EF9" s="55"/>
      <c r="EG9" s="62"/>
      <c r="EH9" s="70"/>
      <c r="EI9" s="70"/>
      <c r="EJ9" s="70"/>
      <c r="EK9" s="70"/>
      <c r="EL9" s="70"/>
      <c r="EM9" s="70"/>
      <c r="EN9" s="70"/>
      <c r="EO9" s="70"/>
      <c r="EP9" s="70"/>
      <c r="EQ9" s="70"/>
      <c r="ER9" s="70"/>
      <c r="ES9" s="70"/>
      <c r="ET9" s="57"/>
      <c r="EU9" s="49" t="s">
        <v>52</v>
      </c>
      <c r="EV9" s="55"/>
      <c r="EW9" s="62"/>
      <c r="EX9" s="70"/>
      <c r="EY9" s="70"/>
      <c r="EZ9" s="70"/>
      <c r="FA9" s="70"/>
      <c r="FB9" s="70"/>
      <c r="FC9" s="70"/>
      <c r="FD9" s="70"/>
      <c r="FE9" s="70"/>
      <c r="FF9" s="70"/>
      <c r="FG9" s="70"/>
      <c r="FH9" s="70"/>
      <c r="FI9" s="70"/>
      <c r="FJ9" s="57"/>
      <c r="FK9" s="49" t="s">
        <v>52</v>
      </c>
      <c r="FL9" s="55"/>
      <c r="FM9" s="62"/>
      <c r="FN9" s="70"/>
      <c r="FO9" s="70"/>
      <c r="FP9" s="70"/>
      <c r="FQ9" s="70"/>
      <c r="FR9" s="70"/>
      <c r="FS9" s="70"/>
      <c r="FT9" s="70"/>
      <c r="FU9" s="70"/>
      <c r="FV9" s="70"/>
      <c r="FW9" s="70"/>
      <c r="FX9" s="70"/>
      <c r="FY9" s="70"/>
      <c r="FZ9" s="57"/>
      <c r="GA9" s="49" t="s">
        <v>52</v>
      </c>
      <c r="GB9" s="55"/>
      <c r="GC9" s="62"/>
      <c r="GD9" s="70"/>
      <c r="GE9" s="70"/>
      <c r="GF9" s="70"/>
      <c r="GG9" s="70"/>
      <c r="GH9" s="70"/>
      <c r="GI9" s="70"/>
      <c r="GJ9" s="70"/>
      <c r="GK9" s="70"/>
      <c r="GL9" s="70"/>
      <c r="GM9" s="70"/>
      <c r="GN9" s="70"/>
      <c r="GO9" s="70"/>
      <c r="GP9" s="57"/>
    </row>
    <row r="10" spans="1:198" ht="19.5" thickBot="1">
      <c r="B10" s="64" t="s">
        <v>59</v>
      </c>
      <c r="C10" s="19"/>
      <c r="D10" s="24"/>
      <c r="E10" s="25"/>
      <c r="F10" s="65">
        <f t="shared" si="0"/>
        <v>0</v>
      </c>
      <c r="G10" s="18"/>
      <c r="H10" s="66">
        <f t="shared" si="98"/>
        <v>0</v>
      </c>
      <c r="I10" s="48"/>
      <c r="J10" s="16"/>
      <c r="K10" s="16"/>
      <c r="L10" s="16"/>
      <c r="M10" s="16"/>
      <c r="N10" s="16"/>
      <c r="O10" s="16"/>
      <c r="P10" s="16"/>
      <c r="Q10" s="16"/>
      <c r="R10" s="16"/>
      <c r="S10" s="16"/>
      <c r="T10" s="16"/>
      <c r="U10" s="16"/>
      <c r="V10" s="61">
        <f t="shared" si="1"/>
        <v>0</v>
      </c>
      <c r="W10" s="49" t="s">
        <v>52</v>
      </c>
      <c r="X10" s="55"/>
      <c r="Y10" s="62" t="s">
        <v>5</v>
      </c>
      <c r="Z10" s="15">
        <f t="shared" ref="Z10:AK10" si="109">AP10+BF10+BV10+CL10+DB10+DR10+EH10+EX10+FN10+GD10</f>
        <v>130000</v>
      </c>
      <c r="AA10" s="15">
        <f t="shared" si="109"/>
        <v>124625.59810880829</v>
      </c>
      <c r="AB10" s="15">
        <f t="shared" si="109"/>
        <v>147874.51425317704</v>
      </c>
      <c r="AC10" s="15">
        <f t="shared" si="109"/>
        <v>89479.330617596512</v>
      </c>
      <c r="AD10" s="15">
        <f t="shared" si="109"/>
        <v>99743.838234147275</v>
      </c>
      <c r="AE10" s="15">
        <f t="shared" si="109"/>
        <v>25995.588594980312</v>
      </c>
      <c r="AF10" s="15">
        <f t="shared" si="109"/>
        <v>-28883.300252058791</v>
      </c>
      <c r="AG10" s="15">
        <f t="shared" si="109"/>
        <v>-97921.757895526011</v>
      </c>
      <c r="AH10" s="15">
        <f t="shared" si="109"/>
        <v>-120772.2013712219</v>
      </c>
      <c r="AI10" s="15">
        <f t="shared" si="109"/>
        <v>-163983.34933092474</v>
      </c>
      <c r="AJ10" s="15">
        <f t="shared" si="109"/>
        <v>-189894.33231511898</v>
      </c>
      <c r="AK10" s="15">
        <f t="shared" si="109"/>
        <v>-216909.37218236245</v>
      </c>
      <c r="AL10" s="57"/>
      <c r="AM10" s="49" t="s">
        <v>52</v>
      </c>
      <c r="AN10" s="55"/>
      <c r="AO10" s="62" t="s">
        <v>5</v>
      </c>
      <c r="AP10" s="6">
        <v>100000</v>
      </c>
      <c r="AQ10" s="15">
        <f>AP14</f>
        <v>95545</v>
      </c>
      <c r="AR10" s="15">
        <f t="shared" ref="AR10:BA10" si="110">AQ14</f>
        <v>63073</v>
      </c>
      <c r="AS10" s="15">
        <f t="shared" si="110"/>
        <v>23596.600602755832</v>
      </c>
      <c r="AT10" s="15">
        <f t="shared" si="110"/>
        <v>33068.650366120266</v>
      </c>
      <c r="AU10" s="15">
        <f t="shared" si="110"/>
        <v>-18411.349633879727</v>
      </c>
      <c r="AV10" s="15">
        <f t="shared" si="110"/>
        <v>-49891.349633879719</v>
      </c>
      <c r="AW10" s="15">
        <f t="shared" si="110"/>
        <v>-93321.839285317343</v>
      </c>
      <c r="AX10" s="15">
        <f t="shared" si="110"/>
        <v>-98601.78057922548</v>
      </c>
      <c r="AY10" s="15">
        <f t="shared" si="110"/>
        <v>-127872.22394590796</v>
      </c>
      <c r="AZ10" s="15">
        <f t="shared" si="110"/>
        <v>-143712.22394590796</v>
      </c>
      <c r="BA10" s="15">
        <f t="shared" si="110"/>
        <v>-163512.22394590796</v>
      </c>
      <c r="BB10" s="57"/>
      <c r="BC10" s="49" t="s">
        <v>52</v>
      </c>
      <c r="BD10" s="55"/>
      <c r="BE10" s="62" t="s">
        <v>5</v>
      </c>
      <c r="BF10" s="6">
        <v>5000</v>
      </c>
      <c r="BG10" s="15">
        <f>BF14</f>
        <v>5634.1935616748706</v>
      </c>
      <c r="BH10" s="15">
        <f t="shared" ref="BH10" si="111">BG14</f>
        <v>-1929.7056824501069</v>
      </c>
      <c r="BI10" s="15">
        <f t="shared" ref="BI10" si="112">BH14</f>
        <v>-9929.7056824501069</v>
      </c>
      <c r="BJ10" s="15">
        <f t="shared" ref="BJ10" si="113">BI14</f>
        <v>-6929.7056824501069</v>
      </c>
      <c r="BK10" s="15">
        <f t="shared" ref="BK10" si="114">BJ14</f>
        <v>-17929.705682450105</v>
      </c>
      <c r="BL10" s="15">
        <f t="shared" ref="BL10" si="115">BK14</f>
        <v>-28929.705682450105</v>
      </c>
      <c r="BM10" s="15">
        <f t="shared" ref="BM10" si="116">BL14</f>
        <v>-43859.782093794405</v>
      </c>
      <c r="BN10" s="15">
        <f t="shared" ref="BN10" si="117">BM14</f>
        <v>-52859.782093794405</v>
      </c>
      <c r="BO10" s="15">
        <f t="shared" ref="BO10" si="118">BN14</f>
        <v>-58859.782093794405</v>
      </c>
      <c r="BP10" s="15">
        <f t="shared" ref="BP10" si="119">BO14</f>
        <v>-62859.782093794405</v>
      </c>
      <c r="BQ10" s="15">
        <f t="shared" ref="BQ10" si="120">BP14</f>
        <v>-64859.782093794405</v>
      </c>
      <c r="BR10" s="57"/>
      <c r="BS10" s="49" t="s">
        <v>52</v>
      </c>
      <c r="BT10" s="55"/>
      <c r="BU10" s="62" t="s">
        <v>5</v>
      </c>
      <c r="BV10" s="6">
        <v>3000</v>
      </c>
      <c r="BW10" s="15">
        <f>BV14</f>
        <v>2749.75</v>
      </c>
      <c r="BX10" s="15">
        <f t="shared" ref="BX10" si="121">BW14</f>
        <v>2021.75</v>
      </c>
      <c r="BY10" s="15">
        <f t="shared" ref="BY10" si="122">BX14</f>
        <v>1566.75</v>
      </c>
      <c r="BZ10" s="15">
        <f t="shared" ref="BZ10" si="123">BY14</f>
        <v>1228.75</v>
      </c>
      <c r="CA10" s="15">
        <f t="shared" ref="CA10" si="124">BZ14</f>
        <v>825.75</v>
      </c>
      <c r="CB10" s="15">
        <f t="shared" ref="CB10" si="125">CA14</f>
        <v>422.75</v>
      </c>
      <c r="CC10" s="15">
        <f t="shared" ref="CC10" si="126">CB14</f>
        <v>-188.25</v>
      </c>
      <c r="CD10" s="15">
        <f t="shared" ref="CD10" si="127">CC14</f>
        <v>-1514.25</v>
      </c>
      <c r="CE10" s="15">
        <f t="shared" ref="CE10" si="128">CD14</f>
        <v>-3282.25</v>
      </c>
      <c r="CF10" s="15">
        <f t="shared" ref="CF10" si="129">CE14</f>
        <v>-5102.25</v>
      </c>
      <c r="CG10" s="15">
        <f t="shared" ref="CG10" si="130">CF14</f>
        <v>-7520.25</v>
      </c>
      <c r="CH10" s="57"/>
      <c r="CI10" s="49" t="s">
        <v>52</v>
      </c>
      <c r="CJ10" s="55"/>
      <c r="CK10" s="62" t="s">
        <v>5</v>
      </c>
      <c r="CL10" s="6">
        <v>20000</v>
      </c>
      <c r="CM10" s="15">
        <f>CL14</f>
        <v>18946.606776869376</v>
      </c>
      <c r="CN10" s="15">
        <f t="shared" ref="CN10" si="131">CM14</f>
        <v>84139.411406618907</v>
      </c>
      <c r="CO10" s="15">
        <f t="shared" ref="CO10" si="132">CN14</f>
        <v>75458.195613210526</v>
      </c>
      <c r="CP10" s="15">
        <f t="shared" ref="CP10" si="133">CO14</f>
        <v>75708.195613210526</v>
      </c>
      <c r="CQ10" s="15">
        <f t="shared" ref="CQ10" si="134">CP14</f>
        <v>66708.195613210526</v>
      </c>
      <c r="CR10" s="15">
        <f t="shared" ref="CR10" si="135">CQ14</f>
        <v>56958.195613210526</v>
      </c>
      <c r="CS10" s="15">
        <f t="shared" ref="CS10" si="136">CR14</f>
        <v>48708.195613210526</v>
      </c>
      <c r="CT10" s="15">
        <f t="shared" ref="CT10" si="137">CS14</f>
        <v>42997.928340576182</v>
      </c>
      <c r="CU10" s="15">
        <f t="shared" ref="CU10" si="138">CT14</f>
        <v>37846.987535221961</v>
      </c>
      <c r="CV10" s="15">
        <f t="shared" ref="CV10" si="139">CU14</f>
        <v>34211.717341572388</v>
      </c>
      <c r="CW10" s="15">
        <f t="shared" ref="CW10" si="140">CV14</f>
        <v>31961.717341572388</v>
      </c>
      <c r="CX10" s="57"/>
      <c r="CY10" s="49" t="s">
        <v>52</v>
      </c>
      <c r="CZ10" s="55"/>
      <c r="DA10" s="62" t="s">
        <v>5</v>
      </c>
      <c r="DB10" s="6">
        <v>2000</v>
      </c>
      <c r="DC10" s="15">
        <f>DB14</f>
        <v>1750.0477702640503</v>
      </c>
      <c r="DD10" s="15">
        <f t="shared" ref="DD10" si="141">DC14</f>
        <v>570.0585290082488</v>
      </c>
      <c r="DE10" s="15">
        <f t="shared" ref="DE10" si="142">DD14</f>
        <v>-1212.5099159197403</v>
      </c>
      <c r="DF10" s="15">
        <f t="shared" ref="DF10" si="143">DE14</f>
        <v>-3332.0520627334045</v>
      </c>
      <c r="DG10" s="15">
        <f t="shared" ref="DG10" si="144">DF14</f>
        <v>-5197.3017019003801</v>
      </c>
      <c r="DH10" s="15">
        <f t="shared" ref="DH10" si="145">DG14</f>
        <v>-7443.1905489394976</v>
      </c>
      <c r="DI10" s="15">
        <f t="shared" ref="DI10" si="146">DH14</f>
        <v>-9260.0821296247941</v>
      </c>
      <c r="DJ10" s="15">
        <f t="shared" ref="DJ10" si="147">DI14</f>
        <v>-10794.317038778197</v>
      </c>
      <c r="DK10" s="15">
        <f t="shared" ref="DK10" si="148">DJ14</f>
        <v>-11816.080826444333</v>
      </c>
      <c r="DL10" s="15">
        <f t="shared" ref="DL10" si="149">DK14</f>
        <v>-12431.793616989014</v>
      </c>
      <c r="DM10" s="15">
        <f t="shared" ref="DM10" si="150">DL14</f>
        <v>-12978.833484232484</v>
      </c>
      <c r="DN10" s="57"/>
      <c r="DO10" s="49" t="s">
        <v>52</v>
      </c>
      <c r="DP10" s="55"/>
      <c r="DQ10" s="62" t="s">
        <v>5</v>
      </c>
      <c r="DR10" s="6"/>
      <c r="DS10" s="15">
        <f>DR14</f>
        <v>0</v>
      </c>
      <c r="DT10" s="15">
        <f t="shared" ref="DT10" si="151">DS14</f>
        <v>0</v>
      </c>
      <c r="DU10" s="15">
        <f t="shared" ref="DU10" si="152">DT14</f>
        <v>0</v>
      </c>
      <c r="DV10" s="15">
        <f t="shared" ref="DV10" si="153">DU14</f>
        <v>0</v>
      </c>
      <c r="DW10" s="15">
        <f t="shared" ref="DW10" si="154">DV14</f>
        <v>0</v>
      </c>
      <c r="DX10" s="15">
        <f t="shared" ref="DX10" si="155">DW14</f>
        <v>0</v>
      </c>
      <c r="DY10" s="15">
        <f t="shared" ref="DY10" si="156">DX14</f>
        <v>0</v>
      </c>
      <c r="DZ10" s="15">
        <f t="shared" ref="DZ10" si="157">DY14</f>
        <v>0</v>
      </c>
      <c r="EA10" s="15">
        <f t="shared" ref="EA10" si="158">DZ14</f>
        <v>0</v>
      </c>
      <c r="EB10" s="15">
        <f t="shared" ref="EB10" si="159">EA14</f>
        <v>0</v>
      </c>
      <c r="EC10" s="15">
        <f t="shared" ref="EC10" si="160">EB14</f>
        <v>0</v>
      </c>
      <c r="ED10" s="57"/>
      <c r="EE10" s="49" t="s">
        <v>52</v>
      </c>
      <c r="EF10" s="55"/>
      <c r="EG10" s="62" t="s">
        <v>5</v>
      </c>
      <c r="EH10" s="6"/>
      <c r="EI10" s="15">
        <f>EH14</f>
        <v>0</v>
      </c>
      <c r="EJ10" s="15">
        <f t="shared" ref="EJ10" si="161">EI14</f>
        <v>0</v>
      </c>
      <c r="EK10" s="15">
        <f t="shared" ref="EK10" si="162">EJ14</f>
        <v>0</v>
      </c>
      <c r="EL10" s="15">
        <f t="shared" ref="EL10" si="163">EK14</f>
        <v>0</v>
      </c>
      <c r="EM10" s="15">
        <f t="shared" ref="EM10" si="164">EL14</f>
        <v>0</v>
      </c>
      <c r="EN10" s="15">
        <f t="shared" ref="EN10" si="165">EM14</f>
        <v>0</v>
      </c>
      <c r="EO10" s="15">
        <f t="shared" ref="EO10" si="166">EN14</f>
        <v>0</v>
      </c>
      <c r="EP10" s="15">
        <f t="shared" ref="EP10" si="167">EO14</f>
        <v>0</v>
      </c>
      <c r="EQ10" s="15">
        <f t="shared" ref="EQ10" si="168">EP14</f>
        <v>0</v>
      </c>
      <c r="ER10" s="15">
        <f t="shared" ref="ER10" si="169">EQ14</f>
        <v>0</v>
      </c>
      <c r="ES10" s="15">
        <f t="shared" ref="ES10" si="170">ER14</f>
        <v>0</v>
      </c>
      <c r="ET10" s="57"/>
      <c r="EU10" s="49" t="s">
        <v>52</v>
      </c>
      <c r="EV10" s="55"/>
      <c r="EW10" s="62" t="s">
        <v>5</v>
      </c>
      <c r="EX10" s="6"/>
      <c r="EY10" s="15">
        <f>EX14</f>
        <v>0</v>
      </c>
      <c r="EZ10" s="15">
        <f t="shared" ref="EZ10" si="171">EY14</f>
        <v>0</v>
      </c>
      <c r="FA10" s="15">
        <f t="shared" ref="FA10" si="172">EZ14</f>
        <v>0</v>
      </c>
      <c r="FB10" s="15">
        <f t="shared" ref="FB10" si="173">FA14</f>
        <v>0</v>
      </c>
      <c r="FC10" s="15">
        <f t="shared" ref="FC10" si="174">FB14</f>
        <v>0</v>
      </c>
      <c r="FD10" s="15">
        <f t="shared" ref="FD10" si="175">FC14</f>
        <v>0</v>
      </c>
      <c r="FE10" s="15">
        <f t="shared" ref="FE10" si="176">FD14</f>
        <v>0</v>
      </c>
      <c r="FF10" s="15">
        <f t="shared" ref="FF10" si="177">FE14</f>
        <v>0</v>
      </c>
      <c r="FG10" s="15">
        <f t="shared" ref="FG10" si="178">FF14</f>
        <v>0</v>
      </c>
      <c r="FH10" s="15">
        <f t="shared" ref="FH10" si="179">FG14</f>
        <v>0</v>
      </c>
      <c r="FI10" s="15">
        <f t="shared" ref="FI10" si="180">FH14</f>
        <v>0</v>
      </c>
      <c r="FJ10" s="57"/>
      <c r="FK10" s="49" t="s">
        <v>52</v>
      </c>
      <c r="FL10" s="55"/>
      <c r="FM10" s="62" t="s">
        <v>5</v>
      </c>
      <c r="FN10" s="6"/>
      <c r="FO10" s="15">
        <f>FN14</f>
        <v>0</v>
      </c>
      <c r="FP10" s="15">
        <f t="shared" ref="FP10" si="181">FO14</f>
        <v>0</v>
      </c>
      <c r="FQ10" s="15">
        <f t="shared" ref="FQ10" si="182">FP14</f>
        <v>0</v>
      </c>
      <c r="FR10" s="15">
        <f t="shared" ref="FR10" si="183">FQ14</f>
        <v>0</v>
      </c>
      <c r="FS10" s="15">
        <f t="shared" ref="FS10" si="184">FR14</f>
        <v>0</v>
      </c>
      <c r="FT10" s="15">
        <f t="shared" ref="FT10" si="185">FS14</f>
        <v>0</v>
      </c>
      <c r="FU10" s="15">
        <f t="shared" ref="FU10" si="186">FT14</f>
        <v>0</v>
      </c>
      <c r="FV10" s="15">
        <f t="shared" ref="FV10" si="187">FU14</f>
        <v>0</v>
      </c>
      <c r="FW10" s="15">
        <f t="shared" ref="FW10" si="188">FV14</f>
        <v>0</v>
      </c>
      <c r="FX10" s="15">
        <f t="shared" ref="FX10" si="189">FW14</f>
        <v>0</v>
      </c>
      <c r="FY10" s="15">
        <f t="shared" ref="FY10" si="190">FX14</f>
        <v>0</v>
      </c>
      <c r="FZ10" s="57"/>
      <c r="GA10" s="49" t="s">
        <v>52</v>
      </c>
      <c r="GB10" s="55"/>
      <c r="GC10" s="62" t="s">
        <v>5</v>
      </c>
      <c r="GD10" s="6"/>
      <c r="GE10" s="15">
        <f>GD14</f>
        <v>0</v>
      </c>
      <c r="GF10" s="15">
        <f t="shared" ref="GF10" si="191">GE14</f>
        <v>0</v>
      </c>
      <c r="GG10" s="15">
        <f t="shared" ref="GG10" si="192">GF14</f>
        <v>0</v>
      </c>
      <c r="GH10" s="15">
        <f t="shared" ref="GH10" si="193">GG14</f>
        <v>0</v>
      </c>
      <c r="GI10" s="15">
        <f t="shared" ref="GI10" si="194">GH14</f>
        <v>0</v>
      </c>
      <c r="GJ10" s="15">
        <f t="shared" ref="GJ10" si="195">GI14</f>
        <v>0</v>
      </c>
      <c r="GK10" s="15">
        <f t="shared" ref="GK10" si="196">GJ14</f>
        <v>0</v>
      </c>
      <c r="GL10" s="15">
        <f t="shared" ref="GL10" si="197">GK14</f>
        <v>0</v>
      </c>
      <c r="GM10" s="15">
        <f t="shared" ref="GM10" si="198">GL14</f>
        <v>0</v>
      </c>
      <c r="GN10" s="15">
        <f t="shared" ref="GN10" si="199">GM14</f>
        <v>0</v>
      </c>
      <c r="GO10" s="15">
        <f t="shared" ref="GO10" si="200">GN14</f>
        <v>0</v>
      </c>
      <c r="GP10" s="57"/>
    </row>
    <row r="11" spans="1:198" ht="19.5" thickBot="1">
      <c r="B11" s="64" t="s">
        <v>60</v>
      </c>
      <c r="C11" s="19"/>
      <c r="D11" s="24"/>
      <c r="E11" s="25"/>
      <c r="F11" s="65">
        <f t="shared" si="0"/>
        <v>0</v>
      </c>
      <c r="G11" s="18"/>
      <c r="H11" s="66">
        <f t="shared" si="98"/>
        <v>0</v>
      </c>
      <c r="I11" s="48"/>
      <c r="J11" s="16"/>
      <c r="K11" s="16"/>
      <c r="L11" s="16"/>
      <c r="M11" s="16"/>
      <c r="N11" s="16"/>
      <c r="O11" s="16"/>
      <c r="P11" s="16"/>
      <c r="Q11" s="16"/>
      <c r="R11" s="16"/>
      <c r="S11" s="16"/>
      <c r="T11" s="16"/>
      <c r="U11" s="16"/>
      <c r="V11" s="61">
        <f t="shared" si="1"/>
        <v>0</v>
      </c>
      <c r="W11" s="49" t="s">
        <v>52</v>
      </c>
      <c r="X11" s="55"/>
      <c r="Y11" s="62" t="s">
        <v>11</v>
      </c>
      <c r="Z11" s="15">
        <f>AP11+BF11+BV11+CL11+DB11+DR11+EH11+EX11+FN11+GD11</f>
        <v>1500</v>
      </c>
      <c r="AA11" s="15">
        <f t="shared" ref="AA11" si="201">AQ11+BG11+BW11+CM11+DC11+DS11+EI11+EY11+FO11+GE11</f>
        <v>0</v>
      </c>
      <c r="AB11" s="15">
        <f t="shared" ref="AB11" si="202">AR11+BH11+BX11+CN11+DD11+DT11+EJ11+EZ11+FP11+GF11</f>
        <v>0</v>
      </c>
      <c r="AC11" s="15">
        <f t="shared" ref="AC11" si="203">AS11+BI11+BY11+CO11+DE11+DU11+EK11+FA11+FQ11+GG11</f>
        <v>0</v>
      </c>
      <c r="AD11" s="15">
        <f t="shared" ref="AD11" si="204">AT11+BJ11+BZ11+CP11+DF11+DV11+EL11+FB11+FR11+GH11</f>
        <v>0</v>
      </c>
      <c r="AE11" s="15">
        <f t="shared" ref="AE11" si="205">AU11+BK11+CA11+CQ11+DG11+DW11+EM11+FC11+FS11+GI11</f>
        <v>0</v>
      </c>
      <c r="AF11" s="15">
        <f t="shared" ref="AF11" si="206">AV11+BL11+CB11+CR11+DH11+DX11+EN11+FD11+FT11+GJ11</f>
        <v>0</v>
      </c>
      <c r="AG11" s="15">
        <f t="shared" ref="AG11" si="207">AW11+BM11+CC11+CS11+DI11+DY11+EO11+FE11+FU11+GK11</f>
        <v>0</v>
      </c>
      <c r="AH11" s="15">
        <f t="shared" ref="AH11" si="208">AX11+BN11+CD11+CT11+DJ11+DZ11+EP11+FF11+FV11+GL11</f>
        <v>0</v>
      </c>
      <c r="AI11" s="15">
        <f t="shared" ref="AI11" si="209">AY11+BO11+CE11+CU11+DK11+EA11+EQ11+FG11+FW11+GM11</f>
        <v>0</v>
      </c>
      <c r="AJ11" s="15">
        <f t="shared" ref="AJ11" si="210">AZ11+BP11+CF11+CV11+DL11+EB11+ER11+FH11+FX11+GN11</f>
        <v>0</v>
      </c>
      <c r="AK11" s="15">
        <f t="shared" ref="AK11" si="211">BA11+BQ11+CG11+CW11+DM11+EC11+ES11+FI11+FY11+GO11</f>
        <v>0</v>
      </c>
      <c r="AL11" s="57"/>
      <c r="AM11" s="49" t="s">
        <v>52</v>
      </c>
      <c r="AN11" s="55"/>
      <c r="AO11" s="62" t="s">
        <v>11</v>
      </c>
      <c r="AP11" s="6"/>
      <c r="AQ11" s="71">
        <v>0</v>
      </c>
      <c r="AR11" s="71">
        <v>0</v>
      </c>
      <c r="AS11" s="71">
        <v>0</v>
      </c>
      <c r="AT11" s="71">
        <v>0</v>
      </c>
      <c r="AU11" s="71">
        <v>0</v>
      </c>
      <c r="AV11" s="71">
        <v>0</v>
      </c>
      <c r="AW11" s="71">
        <v>0</v>
      </c>
      <c r="AX11" s="71">
        <v>0</v>
      </c>
      <c r="AY11" s="71">
        <v>0</v>
      </c>
      <c r="AZ11" s="71">
        <v>0</v>
      </c>
      <c r="BA11" s="71">
        <v>0</v>
      </c>
      <c r="BB11" s="57"/>
      <c r="BC11" s="49" t="s">
        <v>52</v>
      </c>
      <c r="BD11" s="55"/>
      <c r="BE11" s="62" t="s">
        <v>11</v>
      </c>
      <c r="BF11" s="6">
        <v>1500</v>
      </c>
      <c r="BG11" s="71">
        <v>0</v>
      </c>
      <c r="BH11" s="71">
        <v>0</v>
      </c>
      <c r="BI11" s="71">
        <v>0</v>
      </c>
      <c r="BJ11" s="71">
        <v>0</v>
      </c>
      <c r="BK11" s="71">
        <v>0</v>
      </c>
      <c r="BL11" s="71">
        <v>0</v>
      </c>
      <c r="BM11" s="71">
        <v>0</v>
      </c>
      <c r="BN11" s="71">
        <v>0</v>
      </c>
      <c r="BO11" s="71">
        <v>0</v>
      </c>
      <c r="BP11" s="71">
        <v>0</v>
      </c>
      <c r="BQ11" s="71">
        <v>0</v>
      </c>
      <c r="BR11" s="57"/>
      <c r="BS11" s="49" t="s">
        <v>52</v>
      </c>
      <c r="BT11" s="55"/>
      <c r="BU11" s="62" t="s">
        <v>11</v>
      </c>
      <c r="BV11" s="6"/>
      <c r="BW11" s="71">
        <v>0</v>
      </c>
      <c r="BX11" s="71">
        <v>0</v>
      </c>
      <c r="BY11" s="71">
        <v>0</v>
      </c>
      <c r="BZ11" s="71">
        <v>0</v>
      </c>
      <c r="CA11" s="71">
        <v>0</v>
      </c>
      <c r="CB11" s="71">
        <v>0</v>
      </c>
      <c r="CC11" s="71">
        <v>0</v>
      </c>
      <c r="CD11" s="71">
        <v>0</v>
      </c>
      <c r="CE11" s="71">
        <v>0</v>
      </c>
      <c r="CF11" s="71">
        <v>0</v>
      </c>
      <c r="CG11" s="71">
        <v>0</v>
      </c>
      <c r="CH11" s="57"/>
      <c r="CI11" s="49" t="s">
        <v>52</v>
      </c>
      <c r="CJ11" s="55"/>
      <c r="CK11" s="62" t="s">
        <v>11</v>
      </c>
      <c r="CL11" s="6"/>
      <c r="CM11" s="71">
        <v>0</v>
      </c>
      <c r="CN11" s="71">
        <v>0</v>
      </c>
      <c r="CO11" s="71">
        <v>0</v>
      </c>
      <c r="CP11" s="71">
        <v>0</v>
      </c>
      <c r="CQ11" s="71">
        <v>0</v>
      </c>
      <c r="CR11" s="71">
        <v>0</v>
      </c>
      <c r="CS11" s="71">
        <v>0</v>
      </c>
      <c r="CT11" s="71">
        <v>0</v>
      </c>
      <c r="CU11" s="71">
        <v>0</v>
      </c>
      <c r="CV11" s="71">
        <v>0</v>
      </c>
      <c r="CW11" s="71">
        <v>0</v>
      </c>
      <c r="CX11" s="57"/>
      <c r="CY11" s="49" t="s">
        <v>52</v>
      </c>
      <c r="CZ11" s="55"/>
      <c r="DA11" s="62" t="s">
        <v>11</v>
      </c>
      <c r="DB11" s="6"/>
      <c r="DC11" s="71">
        <v>0</v>
      </c>
      <c r="DD11" s="71">
        <v>0</v>
      </c>
      <c r="DE11" s="71">
        <v>0</v>
      </c>
      <c r="DF11" s="71">
        <v>0</v>
      </c>
      <c r="DG11" s="71">
        <v>0</v>
      </c>
      <c r="DH11" s="71">
        <v>0</v>
      </c>
      <c r="DI11" s="71">
        <v>0</v>
      </c>
      <c r="DJ11" s="71">
        <v>0</v>
      </c>
      <c r="DK11" s="71">
        <v>0</v>
      </c>
      <c r="DL11" s="71">
        <v>0</v>
      </c>
      <c r="DM11" s="71">
        <v>0</v>
      </c>
      <c r="DN11" s="57"/>
      <c r="DO11" s="49" t="s">
        <v>52</v>
      </c>
      <c r="DP11" s="55"/>
      <c r="DQ11" s="62" t="s">
        <v>11</v>
      </c>
      <c r="DR11" s="6"/>
      <c r="DS11" s="71">
        <v>0</v>
      </c>
      <c r="DT11" s="71">
        <v>0</v>
      </c>
      <c r="DU11" s="71">
        <v>0</v>
      </c>
      <c r="DV11" s="71">
        <v>0</v>
      </c>
      <c r="DW11" s="71">
        <v>0</v>
      </c>
      <c r="DX11" s="71">
        <v>0</v>
      </c>
      <c r="DY11" s="71">
        <v>0</v>
      </c>
      <c r="DZ11" s="71">
        <v>0</v>
      </c>
      <c r="EA11" s="71">
        <v>0</v>
      </c>
      <c r="EB11" s="71">
        <v>0</v>
      </c>
      <c r="EC11" s="71">
        <v>0</v>
      </c>
      <c r="ED11" s="57"/>
      <c r="EE11" s="49" t="s">
        <v>52</v>
      </c>
      <c r="EF11" s="55"/>
      <c r="EG11" s="62" t="s">
        <v>11</v>
      </c>
      <c r="EH11" s="6"/>
      <c r="EI11" s="71">
        <v>0</v>
      </c>
      <c r="EJ11" s="71">
        <v>0</v>
      </c>
      <c r="EK11" s="71">
        <v>0</v>
      </c>
      <c r="EL11" s="71">
        <v>0</v>
      </c>
      <c r="EM11" s="71">
        <v>0</v>
      </c>
      <c r="EN11" s="71">
        <v>0</v>
      </c>
      <c r="EO11" s="71">
        <v>0</v>
      </c>
      <c r="EP11" s="71">
        <v>0</v>
      </c>
      <c r="EQ11" s="71">
        <v>0</v>
      </c>
      <c r="ER11" s="71">
        <v>0</v>
      </c>
      <c r="ES11" s="71">
        <v>0</v>
      </c>
      <c r="ET11" s="57"/>
      <c r="EU11" s="49" t="s">
        <v>52</v>
      </c>
      <c r="EV11" s="55"/>
      <c r="EW11" s="62" t="s">
        <v>11</v>
      </c>
      <c r="EX11" s="6"/>
      <c r="EY11" s="71">
        <v>0</v>
      </c>
      <c r="EZ11" s="71">
        <v>0</v>
      </c>
      <c r="FA11" s="71">
        <v>0</v>
      </c>
      <c r="FB11" s="71">
        <v>0</v>
      </c>
      <c r="FC11" s="71">
        <v>0</v>
      </c>
      <c r="FD11" s="71">
        <v>0</v>
      </c>
      <c r="FE11" s="71">
        <v>0</v>
      </c>
      <c r="FF11" s="71">
        <v>0</v>
      </c>
      <c r="FG11" s="71">
        <v>0</v>
      </c>
      <c r="FH11" s="71">
        <v>0</v>
      </c>
      <c r="FI11" s="71">
        <v>0</v>
      </c>
      <c r="FJ11" s="57"/>
      <c r="FK11" s="49" t="s">
        <v>52</v>
      </c>
      <c r="FL11" s="55"/>
      <c r="FM11" s="62" t="s">
        <v>11</v>
      </c>
      <c r="FN11" s="6"/>
      <c r="FO11" s="71">
        <v>0</v>
      </c>
      <c r="FP11" s="71">
        <v>0</v>
      </c>
      <c r="FQ11" s="71">
        <v>0</v>
      </c>
      <c r="FR11" s="71">
        <v>0</v>
      </c>
      <c r="FS11" s="71">
        <v>0</v>
      </c>
      <c r="FT11" s="71">
        <v>0</v>
      </c>
      <c r="FU11" s="71">
        <v>0</v>
      </c>
      <c r="FV11" s="71">
        <v>0</v>
      </c>
      <c r="FW11" s="71">
        <v>0</v>
      </c>
      <c r="FX11" s="71">
        <v>0</v>
      </c>
      <c r="FY11" s="71">
        <v>0</v>
      </c>
      <c r="FZ11" s="57"/>
      <c r="GA11" s="49" t="s">
        <v>52</v>
      </c>
      <c r="GB11" s="55"/>
      <c r="GC11" s="62" t="s">
        <v>11</v>
      </c>
      <c r="GD11" s="6"/>
      <c r="GE11" s="71">
        <v>0</v>
      </c>
      <c r="GF11" s="71">
        <v>0</v>
      </c>
      <c r="GG11" s="71">
        <v>0</v>
      </c>
      <c r="GH11" s="71">
        <v>0</v>
      </c>
      <c r="GI11" s="71">
        <v>0</v>
      </c>
      <c r="GJ11" s="71">
        <v>0</v>
      </c>
      <c r="GK11" s="71">
        <v>0</v>
      </c>
      <c r="GL11" s="71">
        <v>0</v>
      </c>
      <c r="GM11" s="71">
        <v>0</v>
      </c>
      <c r="GN11" s="71">
        <v>0</v>
      </c>
      <c r="GO11" s="71">
        <v>0</v>
      </c>
      <c r="GP11" s="57"/>
    </row>
    <row r="12" spans="1:198" ht="19.5" thickBot="1">
      <c r="B12" s="72" t="s">
        <v>61</v>
      </c>
      <c r="C12" s="35"/>
      <c r="D12" s="36"/>
      <c r="E12" s="37"/>
      <c r="F12" s="65">
        <f t="shared" si="0"/>
        <v>0</v>
      </c>
      <c r="G12" s="38"/>
      <c r="H12" s="66">
        <f t="shared" si="98"/>
        <v>0</v>
      </c>
      <c r="I12" s="48"/>
      <c r="J12" s="16"/>
      <c r="K12" s="16"/>
      <c r="L12" s="16"/>
      <c r="M12" s="16"/>
      <c r="N12" s="16"/>
      <c r="O12" s="16"/>
      <c r="P12" s="16"/>
      <c r="Q12" s="16"/>
      <c r="R12" s="16"/>
      <c r="S12" s="16"/>
      <c r="T12" s="16"/>
      <c r="U12" s="16"/>
      <c r="V12" s="61">
        <f t="shared" si="1"/>
        <v>0</v>
      </c>
      <c r="W12" s="49" t="s">
        <v>52</v>
      </c>
      <c r="X12" s="55"/>
      <c r="Y12" s="62" t="s">
        <v>12</v>
      </c>
      <c r="Z12" s="15">
        <f>AP12+BF12+BV12+CL12+DB12+DR12+EH12+EX12+FN12+GD12</f>
        <v>0</v>
      </c>
      <c r="AA12" s="15">
        <f t="shared" ref="AA12" si="212">AQ12+BG12+BW12+CM12+DC12+DS12+EI12+EY12+FO12+GE12</f>
        <v>70000</v>
      </c>
      <c r="AB12" s="15">
        <f t="shared" ref="AB12" si="213">AR12+BH12+BX12+CN12+DD12+DT12+EJ12+EZ12+FP12+GF12</f>
        <v>0</v>
      </c>
      <c r="AC12" s="15">
        <f t="shared" ref="AC12" si="214">AS12+BI12+BY12+CO12+DE12+DU12+EK12+FA12+FQ12+GG12</f>
        <v>75000</v>
      </c>
      <c r="AD12" s="15">
        <f t="shared" ref="AD12" si="215">AT12+BJ12+BZ12+CP12+DF12+DV12+EL12+FB12+FR12+GH12</f>
        <v>5000</v>
      </c>
      <c r="AE12" s="15">
        <f t="shared" ref="AE12" si="216">AU12+BK12+CA12+CQ12+DG12+DW12+EM12+FC12+FS12+GI12</f>
        <v>22000</v>
      </c>
      <c r="AF12" s="15">
        <f t="shared" ref="AF12" si="217">AV12+BL12+CB12+CR12+DH12+DX12+EN12+FD12+FT12+GJ12</f>
        <v>0</v>
      </c>
      <c r="AG12" s="15">
        <f t="shared" ref="AG12" si="218">AW12+BM12+CC12+CS12+DI12+DY12+EO12+FE12+FU12+GK12</f>
        <v>30000</v>
      </c>
      <c r="AH12" s="15">
        <f t="shared" ref="AH12" si="219">AX12+BN12+CD12+CT12+DJ12+DZ12+EP12+FF12+FV12+GL12</f>
        <v>0</v>
      </c>
      <c r="AI12" s="15">
        <f t="shared" ref="AI12" si="220">AY12+BO12+CE12+CU12+DK12+EA12+EQ12+FG12+FW12+GM12</f>
        <v>0</v>
      </c>
      <c r="AJ12" s="15">
        <f t="shared" ref="AJ12" si="221">AZ12+BP12+CF12+CV12+DL12+EB12+ER12+FH12+FX12+GN12</f>
        <v>0</v>
      </c>
      <c r="AK12" s="15">
        <f t="shared" ref="AK12" si="222">BA12+BQ12+CG12+CW12+DM12+EC12+ES12+FI12+FY12+GO12</f>
        <v>0</v>
      </c>
      <c r="AL12" s="57"/>
      <c r="AM12" s="49" t="s">
        <v>52</v>
      </c>
      <c r="AN12" s="55"/>
      <c r="AO12" s="62" t="s">
        <v>12</v>
      </c>
      <c r="AP12" s="6"/>
      <c r="AQ12" s="6"/>
      <c r="AR12" s="6"/>
      <c r="AS12" s="6">
        <v>50000</v>
      </c>
      <c r="AT12" s="6"/>
      <c r="AU12" s="6">
        <v>20000</v>
      </c>
      <c r="AV12" s="6"/>
      <c r="AW12" s="6">
        <v>30000</v>
      </c>
      <c r="AX12" s="6"/>
      <c r="AY12" s="6"/>
      <c r="AZ12" s="6"/>
      <c r="BA12" s="6"/>
      <c r="BB12" s="57"/>
      <c r="BC12" s="49" t="s">
        <v>52</v>
      </c>
      <c r="BD12" s="55"/>
      <c r="BE12" s="62" t="s">
        <v>12</v>
      </c>
      <c r="BF12" s="6"/>
      <c r="BG12" s="6"/>
      <c r="BH12" s="6"/>
      <c r="BI12" s="6">
        <v>15000</v>
      </c>
      <c r="BJ12" s="6">
        <v>5000</v>
      </c>
      <c r="BK12" s="6">
        <v>2000</v>
      </c>
      <c r="BL12" s="6"/>
      <c r="BM12" s="6"/>
      <c r="BN12" s="6"/>
      <c r="BO12" s="6"/>
      <c r="BP12" s="6"/>
      <c r="BQ12" s="6"/>
      <c r="BR12" s="57"/>
      <c r="BS12" s="49" t="s">
        <v>52</v>
      </c>
      <c r="BT12" s="55"/>
      <c r="BU12" s="62" t="s">
        <v>12</v>
      </c>
      <c r="BV12" s="6"/>
      <c r="BW12" s="6"/>
      <c r="BX12" s="6"/>
      <c r="BY12" s="6"/>
      <c r="BZ12" s="6"/>
      <c r="CA12" s="6"/>
      <c r="CB12" s="6"/>
      <c r="CC12" s="6"/>
      <c r="CD12" s="6"/>
      <c r="CE12" s="6"/>
      <c r="CF12" s="6"/>
      <c r="CG12" s="6"/>
      <c r="CH12" s="57"/>
      <c r="CI12" s="49" t="s">
        <v>52</v>
      </c>
      <c r="CJ12" s="55"/>
      <c r="CK12" s="62" t="s">
        <v>12</v>
      </c>
      <c r="CL12" s="6"/>
      <c r="CM12" s="6">
        <v>70000</v>
      </c>
      <c r="CN12" s="6"/>
      <c r="CO12" s="6">
        <v>10000</v>
      </c>
      <c r="CP12" s="6"/>
      <c r="CQ12" s="6"/>
      <c r="CR12" s="6"/>
      <c r="CS12" s="6"/>
      <c r="CT12" s="6"/>
      <c r="CU12" s="6"/>
      <c r="CV12" s="6"/>
      <c r="CW12" s="6"/>
      <c r="CX12" s="57"/>
      <c r="CY12" s="49" t="s">
        <v>52</v>
      </c>
      <c r="CZ12" s="55"/>
      <c r="DA12" s="62" t="s">
        <v>12</v>
      </c>
      <c r="DB12" s="6"/>
      <c r="DC12" s="6"/>
      <c r="DD12" s="6"/>
      <c r="DE12" s="6"/>
      <c r="DF12" s="6"/>
      <c r="DG12" s="6"/>
      <c r="DH12" s="6"/>
      <c r="DI12" s="6"/>
      <c r="DJ12" s="6"/>
      <c r="DK12" s="6"/>
      <c r="DL12" s="6"/>
      <c r="DM12" s="6"/>
      <c r="DN12" s="57"/>
      <c r="DO12" s="49" t="s">
        <v>52</v>
      </c>
      <c r="DP12" s="55"/>
      <c r="DQ12" s="62" t="s">
        <v>12</v>
      </c>
      <c r="DR12" s="6"/>
      <c r="DS12" s="6"/>
      <c r="DT12" s="6"/>
      <c r="DU12" s="6"/>
      <c r="DV12" s="6"/>
      <c r="DW12" s="6"/>
      <c r="DX12" s="6"/>
      <c r="DY12" s="6"/>
      <c r="DZ12" s="6"/>
      <c r="EA12" s="6"/>
      <c r="EB12" s="6"/>
      <c r="EC12" s="6"/>
      <c r="ED12" s="57"/>
      <c r="EE12" s="49" t="s">
        <v>52</v>
      </c>
      <c r="EF12" s="55"/>
      <c r="EG12" s="62" t="s">
        <v>12</v>
      </c>
      <c r="EH12" s="6"/>
      <c r="EI12" s="6"/>
      <c r="EJ12" s="6"/>
      <c r="EK12" s="6"/>
      <c r="EL12" s="6"/>
      <c r="EM12" s="6"/>
      <c r="EN12" s="6"/>
      <c r="EO12" s="6"/>
      <c r="EP12" s="6"/>
      <c r="EQ12" s="6"/>
      <c r="ER12" s="6"/>
      <c r="ES12" s="6"/>
      <c r="ET12" s="57"/>
      <c r="EU12" s="49" t="s">
        <v>52</v>
      </c>
      <c r="EV12" s="55"/>
      <c r="EW12" s="62" t="s">
        <v>12</v>
      </c>
      <c r="EX12" s="6"/>
      <c r="EY12" s="6"/>
      <c r="EZ12" s="6"/>
      <c r="FA12" s="6"/>
      <c r="FB12" s="6"/>
      <c r="FC12" s="6"/>
      <c r="FD12" s="6"/>
      <c r="FE12" s="6"/>
      <c r="FF12" s="6"/>
      <c r="FG12" s="6"/>
      <c r="FH12" s="6"/>
      <c r="FI12" s="6"/>
      <c r="FJ12" s="57"/>
      <c r="FK12" s="49" t="s">
        <v>52</v>
      </c>
      <c r="FL12" s="55"/>
      <c r="FM12" s="62" t="s">
        <v>12</v>
      </c>
      <c r="FN12" s="6"/>
      <c r="FO12" s="6"/>
      <c r="FP12" s="6"/>
      <c r="FQ12" s="6"/>
      <c r="FR12" s="6"/>
      <c r="FS12" s="6"/>
      <c r="FT12" s="6"/>
      <c r="FU12" s="6"/>
      <c r="FV12" s="6"/>
      <c r="FW12" s="6"/>
      <c r="FX12" s="6"/>
      <c r="FY12" s="6"/>
      <c r="FZ12" s="57"/>
      <c r="GA12" s="49" t="s">
        <v>52</v>
      </c>
      <c r="GB12" s="55"/>
      <c r="GC12" s="62" t="s">
        <v>12</v>
      </c>
      <c r="GD12" s="6"/>
      <c r="GE12" s="6"/>
      <c r="GF12" s="6"/>
      <c r="GG12" s="6"/>
      <c r="GH12" s="6"/>
      <c r="GI12" s="6"/>
      <c r="GJ12" s="6"/>
      <c r="GK12" s="6"/>
      <c r="GL12" s="6"/>
      <c r="GM12" s="6"/>
      <c r="GN12" s="6"/>
      <c r="GO12" s="6"/>
      <c r="GP12" s="57"/>
    </row>
    <row r="13" spans="1:198" ht="19.5" thickBot="1">
      <c r="B13" s="73" t="s">
        <v>46</v>
      </c>
      <c r="C13" s="74"/>
      <c r="D13" s="75">
        <f>Z4</f>
        <v>2.953846153846154</v>
      </c>
      <c r="E13" s="76">
        <f>SUM(E3:E12)</f>
        <v>1</v>
      </c>
      <c r="F13" s="77">
        <f>SUM(F3:F12)</f>
        <v>1000000</v>
      </c>
      <c r="G13" s="78">
        <f>(C1-H13)/C1</f>
        <v>0.39950000000000002</v>
      </c>
      <c r="H13" s="79">
        <f>SUM(H3:H12)</f>
        <v>600500</v>
      </c>
      <c r="I13" s="48"/>
      <c r="W13" s="49" t="s">
        <v>52</v>
      </c>
      <c r="X13" s="55"/>
      <c r="Y13" s="62" t="s">
        <v>2</v>
      </c>
      <c r="Z13" s="15">
        <f>AP13+BF13+BV13+CL13+DB13+DR13+EH13+EX13+FN13+GD13</f>
        <v>6874.4018911917037</v>
      </c>
      <c r="AA13" s="15">
        <f t="shared" ref="AA13:AK13" si="223">AQ13+BG13+BW13+CM13+DC13+DS13+EI13+EY13+FO13+GE13</f>
        <v>46751.083855631252</v>
      </c>
      <c r="AB13" s="15">
        <f t="shared" si="223"/>
        <v>58395.183635580543</v>
      </c>
      <c r="AC13" s="15">
        <f t="shared" si="223"/>
        <v>64735.492383449229</v>
      </c>
      <c r="AD13" s="15">
        <f t="shared" si="223"/>
        <v>78748.24963916697</v>
      </c>
      <c r="AE13" s="15">
        <f t="shared" si="223"/>
        <v>76878.88884703911</v>
      </c>
      <c r="AF13" s="15">
        <f t="shared" si="223"/>
        <v>69038.457643467234</v>
      </c>
      <c r="AG13" s="15">
        <f t="shared" si="223"/>
        <v>52850.443475695887</v>
      </c>
      <c r="AH13" s="15">
        <f t="shared" si="223"/>
        <v>43211.14795970283</v>
      </c>
      <c r="AI13" s="15">
        <f t="shared" si="223"/>
        <v>25910.982984194252</v>
      </c>
      <c r="AJ13" s="15">
        <f t="shared" si="223"/>
        <v>27015.039867243468</v>
      </c>
      <c r="AK13" s="15">
        <f t="shared" si="223"/>
        <v>27930.05131970561</v>
      </c>
      <c r="AL13" s="57"/>
      <c r="AM13" s="49" t="s">
        <v>52</v>
      </c>
      <c r="AN13" s="55"/>
      <c r="AO13" s="62" t="s">
        <v>2</v>
      </c>
      <c r="AP13" s="15">
        <f>AP7*(1-DAY(AP3)/DAY(DATE(YEAR(AP3),MONTH(AP3)+1,1)-1))</f>
        <v>4454.9999999999991</v>
      </c>
      <c r="AQ13" s="15">
        <f t="shared" ref="AQ13:BA13" si="224">AQ7</f>
        <v>32471.999999999996</v>
      </c>
      <c r="AR13" s="15">
        <f t="shared" si="224"/>
        <v>39476.399397244168</v>
      </c>
      <c r="AS13" s="15">
        <f t="shared" si="224"/>
        <v>40527.950236635566</v>
      </c>
      <c r="AT13" s="15">
        <f t="shared" si="224"/>
        <v>51479.999999999993</v>
      </c>
      <c r="AU13" s="15">
        <f t="shared" si="224"/>
        <v>51479.999999999993</v>
      </c>
      <c r="AV13" s="15">
        <f t="shared" si="224"/>
        <v>43430.489651437623</v>
      </c>
      <c r="AW13" s="15">
        <f t="shared" si="224"/>
        <v>35279.941293908138</v>
      </c>
      <c r="AX13" s="15">
        <f t="shared" si="224"/>
        <v>29270.443366682481</v>
      </c>
      <c r="AY13" s="15">
        <f t="shared" si="224"/>
        <v>15839.999999999998</v>
      </c>
      <c r="AZ13" s="15">
        <f t="shared" si="224"/>
        <v>19800</v>
      </c>
      <c r="BA13" s="15">
        <f t="shared" si="224"/>
        <v>17819.999999999996</v>
      </c>
      <c r="BB13" s="57"/>
      <c r="BC13" s="49" t="s">
        <v>52</v>
      </c>
      <c r="BD13" s="55"/>
      <c r="BE13" s="62" t="s">
        <v>2</v>
      </c>
      <c r="BF13" s="15">
        <f>BF7*(1-DAY(BF3)/DAY(DATE(YEAR(BF3),MONTH(BF3)+1,1)-1))</f>
        <v>865.80643832512919</v>
      </c>
      <c r="BG13" s="15">
        <f t="shared" ref="BG13:BQ13" si="225">BG7</f>
        <v>7563.8992441249775</v>
      </c>
      <c r="BH13" s="15">
        <f t="shared" si="225"/>
        <v>8000</v>
      </c>
      <c r="BI13" s="15">
        <f t="shared" si="225"/>
        <v>12000</v>
      </c>
      <c r="BJ13" s="15">
        <f t="shared" si="225"/>
        <v>16000</v>
      </c>
      <c r="BK13" s="15">
        <f t="shared" si="225"/>
        <v>13000</v>
      </c>
      <c r="BL13" s="15">
        <f t="shared" si="225"/>
        <v>14930.076411344304</v>
      </c>
      <c r="BM13" s="15">
        <f t="shared" si="225"/>
        <v>9000</v>
      </c>
      <c r="BN13" s="15">
        <f t="shared" si="225"/>
        <v>6000</v>
      </c>
      <c r="BO13" s="15">
        <f t="shared" si="225"/>
        <v>4000</v>
      </c>
      <c r="BP13" s="15">
        <f t="shared" si="225"/>
        <v>2000</v>
      </c>
      <c r="BQ13" s="15">
        <f t="shared" si="225"/>
        <v>3603.2788911086855</v>
      </c>
      <c r="BR13" s="57"/>
      <c r="BS13" s="49" t="s">
        <v>52</v>
      </c>
      <c r="BT13" s="55"/>
      <c r="BU13" s="62" t="s">
        <v>2</v>
      </c>
      <c r="BV13" s="15">
        <f>BV7*(1-DAY(BV3)/DAY(DATE(YEAR(BV3),MONTH(BV3)+1,1)-1))</f>
        <v>250.25</v>
      </c>
      <c r="BW13" s="15">
        <f t="shared" ref="BW13:CG13" si="226">BW7</f>
        <v>728</v>
      </c>
      <c r="BX13" s="15">
        <f t="shared" si="226"/>
        <v>455.00000000000006</v>
      </c>
      <c r="BY13" s="15">
        <f t="shared" si="226"/>
        <v>338</v>
      </c>
      <c r="BZ13" s="15">
        <f t="shared" si="226"/>
        <v>403</v>
      </c>
      <c r="CA13" s="15">
        <f t="shared" si="226"/>
        <v>403</v>
      </c>
      <c r="CB13" s="15">
        <f t="shared" si="226"/>
        <v>611</v>
      </c>
      <c r="CC13" s="15">
        <f t="shared" si="226"/>
        <v>1326</v>
      </c>
      <c r="CD13" s="15">
        <f t="shared" si="226"/>
        <v>1768.0000000000002</v>
      </c>
      <c r="CE13" s="15">
        <f t="shared" si="226"/>
        <v>1820.0000000000002</v>
      </c>
      <c r="CF13" s="15">
        <f t="shared" si="226"/>
        <v>2418</v>
      </c>
      <c r="CG13" s="15">
        <f t="shared" si="226"/>
        <v>1742</v>
      </c>
      <c r="CH13" s="57"/>
      <c r="CI13" s="49" t="s">
        <v>52</v>
      </c>
      <c r="CJ13" s="55"/>
      <c r="CK13" s="62" t="s">
        <v>2</v>
      </c>
      <c r="CL13" s="15">
        <f>CL7*(1-DAY(CL3)/DAY(DATE(YEAR(CL3),MONTH(CL3)+1,1)-1))</f>
        <v>1053.3932231306253</v>
      </c>
      <c r="CM13" s="15">
        <f t="shared" ref="CM13:CW13" si="227">CM7</f>
        <v>4807.1953702504734</v>
      </c>
      <c r="CN13" s="15">
        <f t="shared" si="227"/>
        <v>8681.2157934083862</v>
      </c>
      <c r="CO13" s="15">
        <f t="shared" si="227"/>
        <v>9750</v>
      </c>
      <c r="CP13" s="15">
        <f t="shared" si="227"/>
        <v>9000</v>
      </c>
      <c r="CQ13" s="15">
        <f t="shared" si="227"/>
        <v>9750</v>
      </c>
      <c r="CR13" s="15">
        <f t="shared" si="227"/>
        <v>8250</v>
      </c>
      <c r="CS13" s="15">
        <f t="shared" si="227"/>
        <v>5710.2672726343426</v>
      </c>
      <c r="CT13" s="15">
        <f t="shared" si="227"/>
        <v>5150.9408053542238</v>
      </c>
      <c r="CU13" s="15">
        <f t="shared" si="227"/>
        <v>3635.2701936495728</v>
      </c>
      <c r="CV13" s="15">
        <f t="shared" si="227"/>
        <v>2250</v>
      </c>
      <c r="CW13" s="15">
        <f t="shared" si="227"/>
        <v>3993.4626020372561</v>
      </c>
      <c r="CX13" s="57"/>
      <c r="CY13" s="49" t="s">
        <v>52</v>
      </c>
      <c r="CZ13" s="55"/>
      <c r="DA13" s="62" t="s">
        <v>2</v>
      </c>
      <c r="DB13" s="15">
        <f>DB7*(1-DAY(DB3)/DAY(DATE(YEAR(DB3),MONTH(DB3)+1,1)-1))</f>
        <v>249.95222973594974</v>
      </c>
      <c r="DC13" s="15">
        <f t="shared" ref="DC13:DM13" si="228">DC7</f>
        <v>1179.9892412558015</v>
      </c>
      <c r="DD13" s="15">
        <f t="shared" si="228"/>
        <v>1782.568444927989</v>
      </c>
      <c r="DE13" s="15">
        <f t="shared" si="228"/>
        <v>2119.5421468136642</v>
      </c>
      <c r="DF13" s="15">
        <f t="shared" si="228"/>
        <v>1865.2496391669754</v>
      </c>
      <c r="DG13" s="15">
        <f t="shared" si="228"/>
        <v>2245.8888470391171</v>
      </c>
      <c r="DH13" s="15">
        <f t="shared" si="228"/>
        <v>1816.8915806852972</v>
      </c>
      <c r="DI13" s="15">
        <f t="shared" si="228"/>
        <v>1534.2349091534029</v>
      </c>
      <c r="DJ13" s="15">
        <f t="shared" si="228"/>
        <v>1021.7637876661353</v>
      </c>
      <c r="DK13" s="15">
        <f t="shared" si="228"/>
        <v>615.7127905446813</v>
      </c>
      <c r="DL13" s="15">
        <f t="shared" si="228"/>
        <v>547.03986724346851</v>
      </c>
      <c r="DM13" s="15">
        <f t="shared" si="228"/>
        <v>771.30982655966943</v>
      </c>
      <c r="DN13" s="57"/>
      <c r="DO13" s="49" t="s">
        <v>52</v>
      </c>
      <c r="DP13" s="55"/>
      <c r="DQ13" s="62" t="s">
        <v>2</v>
      </c>
      <c r="DR13" s="15">
        <f>DR7*(1-DAY(DR3)/DAY(DATE(YEAR(DR3),MONTH(DR3)+1,1)-1))</f>
        <v>0</v>
      </c>
      <c r="DS13" s="15">
        <f t="shared" ref="DS13:EC13" si="229">DS7</f>
        <v>0</v>
      </c>
      <c r="DT13" s="15">
        <f t="shared" si="229"/>
        <v>0</v>
      </c>
      <c r="DU13" s="15">
        <f t="shared" si="229"/>
        <v>0</v>
      </c>
      <c r="DV13" s="15">
        <f t="shared" si="229"/>
        <v>0</v>
      </c>
      <c r="DW13" s="15">
        <f t="shared" si="229"/>
        <v>0</v>
      </c>
      <c r="DX13" s="15">
        <f t="shared" si="229"/>
        <v>0</v>
      </c>
      <c r="DY13" s="15">
        <f t="shared" si="229"/>
        <v>0</v>
      </c>
      <c r="DZ13" s="15">
        <f t="shared" si="229"/>
        <v>0</v>
      </c>
      <c r="EA13" s="15">
        <f t="shared" si="229"/>
        <v>0</v>
      </c>
      <c r="EB13" s="15">
        <f t="shared" si="229"/>
        <v>0</v>
      </c>
      <c r="EC13" s="15">
        <f t="shared" si="229"/>
        <v>0</v>
      </c>
      <c r="ED13" s="57"/>
      <c r="EE13" s="49" t="s">
        <v>52</v>
      </c>
      <c r="EF13" s="55"/>
      <c r="EG13" s="62" t="s">
        <v>2</v>
      </c>
      <c r="EH13" s="15">
        <f>EH7*(1-DAY(EH3)/DAY(DATE(YEAR(EH3),MONTH(EH3)+1,1)-1))</f>
        <v>0</v>
      </c>
      <c r="EI13" s="15">
        <f t="shared" ref="EI13:ES13" si="230">EI7</f>
        <v>0</v>
      </c>
      <c r="EJ13" s="15">
        <f t="shared" si="230"/>
        <v>0</v>
      </c>
      <c r="EK13" s="15">
        <f t="shared" si="230"/>
        <v>0</v>
      </c>
      <c r="EL13" s="15">
        <f t="shared" si="230"/>
        <v>0</v>
      </c>
      <c r="EM13" s="15">
        <f t="shared" si="230"/>
        <v>0</v>
      </c>
      <c r="EN13" s="15">
        <f t="shared" si="230"/>
        <v>0</v>
      </c>
      <c r="EO13" s="15">
        <f t="shared" si="230"/>
        <v>0</v>
      </c>
      <c r="EP13" s="15">
        <f t="shared" si="230"/>
        <v>0</v>
      </c>
      <c r="EQ13" s="15">
        <f t="shared" si="230"/>
        <v>0</v>
      </c>
      <c r="ER13" s="15">
        <f t="shared" si="230"/>
        <v>0</v>
      </c>
      <c r="ES13" s="15">
        <f t="shared" si="230"/>
        <v>0</v>
      </c>
      <c r="ET13" s="57"/>
      <c r="EU13" s="49" t="s">
        <v>52</v>
      </c>
      <c r="EV13" s="55"/>
      <c r="EW13" s="62" t="s">
        <v>2</v>
      </c>
      <c r="EX13" s="15">
        <f>EX7*(1-DAY(EX3)/DAY(DATE(YEAR(EX3),MONTH(EX3)+1,1)-1))</f>
        <v>0</v>
      </c>
      <c r="EY13" s="15">
        <f t="shared" ref="EY13:FI13" si="231">EY7</f>
        <v>0</v>
      </c>
      <c r="EZ13" s="15">
        <f t="shared" si="231"/>
        <v>0</v>
      </c>
      <c r="FA13" s="15">
        <f t="shared" si="231"/>
        <v>0</v>
      </c>
      <c r="FB13" s="15">
        <f t="shared" si="231"/>
        <v>0</v>
      </c>
      <c r="FC13" s="15">
        <f t="shared" si="231"/>
        <v>0</v>
      </c>
      <c r="FD13" s="15">
        <f t="shared" si="231"/>
        <v>0</v>
      </c>
      <c r="FE13" s="15">
        <f t="shared" si="231"/>
        <v>0</v>
      </c>
      <c r="FF13" s="15">
        <f t="shared" si="231"/>
        <v>0</v>
      </c>
      <c r="FG13" s="15">
        <f t="shared" si="231"/>
        <v>0</v>
      </c>
      <c r="FH13" s="15">
        <f t="shared" si="231"/>
        <v>0</v>
      </c>
      <c r="FI13" s="15">
        <f t="shared" si="231"/>
        <v>0</v>
      </c>
      <c r="FJ13" s="57"/>
      <c r="FK13" s="49" t="s">
        <v>52</v>
      </c>
      <c r="FL13" s="55"/>
      <c r="FM13" s="62" t="s">
        <v>2</v>
      </c>
      <c r="FN13" s="15">
        <f>FN7*(1-DAY(FN3)/DAY(DATE(YEAR(FN3),MONTH(FN3)+1,1)-1))</f>
        <v>0</v>
      </c>
      <c r="FO13" s="15">
        <f t="shared" ref="FO13:FY13" si="232">FO7</f>
        <v>0</v>
      </c>
      <c r="FP13" s="15">
        <f t="shared" si="232"/>
        <v>0</v>
      </c>
      <c r="FQ13" s="15">
        <f t="shared" si="232"/>
        <v>0</v>
      </c>
      <c r="FR13" s="15">
        <f t="shared" si="232"/>
        <v>0</v>
      </c>
      <c r="FS13" s="15">
        <f t="shared" si="232"/>
        <v>0</v>
      </c>
      <c r="FT13" s="15">
        <f t="shared" si="232"/>
        <v>0</v>
      </c>
      <c r="FU13" s="15">
        <f t="shared" si="232"/>
        <v>0</v>
      </c>
      <c r="FV13" s="15">
        <f t="shared" si="232"/>
        <v>0</v>
      </c>
      <c r="FW13" s="15">
        <f t="shared" si="232"/>
        <v>0</v>
      </c>
      <c r="FX13" s="15">
        <f t="shared" si="232"/>
        <v>0</v>
      </c>
      <c r="FY13" s="15">
        <f t="shared" si="232"/>
        <v>0</v>
      </c>
      <c r="FZ13" s="57"/>
      <c r="GA13" s="49" t="s">
        <v>52</v>
      </c>
      <c r="GB13" s="55"/>
      <c r="GC13" s="62" t="s">
        <v>2</v>
      </c>
      <c r="GD13" s="15">
        <f>GD7*(1-DAY(GD3)/DAY(DATE(YEAR(GD3),MONTH(GD3)+1,1)-1))</f>
        <v>0</v>
      </c>
      <c r="GE13" s="15">
        <f t="shared" ref="GE13:GO13" si="233">GE7</f>
        <v>0</v>
      </c>
      <c r="GF13" s="15">
        <f t="shared" si="233"/>
        <v>0</v>
      </c>
      <c r="GG13" s="15">
        <f t="shared" si="233"/>
        <v>0</v>
      </c>
      <c r="GH13" s="15">
        <f t="shared" si="233"/>
        <v>0</v>
      </c>
      <c r="GI13" s="15">
        <f t="shared" si="233"/>
        <v>0</v>
      </c>
      <c r="GJ13" s="15">
        <f t="shared" si="233"/>
        <v>0</v>
      </c>
      <c r="GK13" s="15">
        <f t="shared" si="233"/>
        <v>0</v>
      </c>
      <c r="GL13" s="15">
        <f t="shared" si="233"/>
        <v>0</v>
      </c>
      <c r="GM13" s="15">
        <f t="shared" si="233"/>
        <v>0</v>
      </c>
      <c r="GN13" s="15">
        <f t="shared" si="233"/>
        <v>0</v>
      </c>
      <c r="GO13" s="15">
        <f t="shared" si="233"/>
        <v>0</v>
      </c>
      <c r="GP13" s="57"/>
    </row>
    <row r="14" spans="1:198" ht="19.5" thickBot="1">
      <c r="W14" s="49" t="s">
        <v>52</v>
      </c>
      <c r="X14" s="55"/>
      <c r="Y14" s="68" t="s">
        <v>6</v>
      </c>
      <c r="Z14" s="15">
        <f>AP14+BF14+BV14+CL14+DB14+DR14+EH14+EX14+FN14+GD14</f>
        <v>124625.59810880829</v>
      </c>
      <c r="AA14" s="15">
        <f t="shared" ref="AA14" si="234">AQ14+BG14+BW14+CM14+DC14+DS14+EI14+EY14+FO14+GE14</f>
        <v>147874.51425317704</v>
      </c>
      <c r="AB14" s="15">
        <f t="shared" ref="AB14" si="235">AR14+BH14+BX14+CN14+DD14+DT14+EJ14+EZ14+FP14+GF14</f>
        <v>89479.330617596512</v>
      </c>
      <c r="AC14" s="15">
        <f t="shared" ref="AC14" si="236">AS14+BI14+BY14+CO14+DE14+DU14+EK14+FA14+FQ14+GG14</f>
        <v>99743.838234147275</v>
      </c>
      <c r="AD14" s="15">
        <f t="shared" ref="AD14" si="237">AT14+BJ14+BZ14+CP14+DF14+DV14+EL14+FB14+FR14+GH14</f>
        <v>25995.588594980312</v>
      </c>
      <c r="AE14" s="15">
        <f t="shared" ref="AE14" si="238">AU14+BK14+CA14+CQ14+DG14+DW14+EM14+FC14+FS14+GI14</f>
        <v>-28883.300252058791</v>
      </c>
      <c r="AF14" s="15">
        <f t="shared" ref="AF14" si="239">AV14+BL14+CB14+CR14+DH14+DX14+EN14+FD14+FT14+GJ14</f>
        <v>-97921.757895526011</v>
      </c>
      <c r="AG14" s="15">
        <f t="shared" ref="AG14" si="240">AW14+BM14+CC14+CS14+DI14+DY14+EO14+FE14+FU14+GK14</f>
        <v>-120772.2013712219</v>
      </c>
      <c r="AH14" s="15">
        <f t="shared" ref="AH14" si="241">AX14+BN14+CD14+CT14+DJ14+DZ14+EP14+FF14+FV14+GL14</f>
        <v>-163983.34933092474</v>
      </c>
      <c r="AI14" s="15">
        <f t="shared" ref="AI14" si="242">AY14+BO14+CE14+CU14+DK14+EA14+EQ14+FG14+FW14+GM14</f>
        <v>-189894.33231511898</v>
      </c>
      <c r="AJ14" s="15">
        <f t="shared" ref="AJ14" si="243">AZ14+BP14+CF14+CV14+DL14+EB14+ER14+FH14+FX14+GN14</f>
        <v>-216909.37218236245</v>
      </c>
      <c r="AK14" s="15">
        <f t="shared" ref="AK14" si="244">BA14+BQ14+CG14+CW14+DM14+EC14+ES14+FI14+FY14+GO14</f>
        <v>-244839.42350206806</v>
      </c>
      <c r="AL14" s="57"/>
      <c r="AM14" s="49" t="s">
        <v>52</v>
      </c>
      <c r="AN14" s="55"/>
      <c r="AO14" s="68" t="s">
        <v>6</v>
      </c>
      <c r="AP14" s="15">
        <f>AP10+AP11+AP12+AP16-AP13</f>
        <v>95545</v>
      </c>
      <c r="AQ14" s="15">
        <f>AQ10+AQ11+AQ12+AQ16-AQ13</f>
        <v>63073</v>
      </c>
      <c r="AR14" s="15">
        <f t="shared" ref="AR14:BA14" si="245">AR10+AR11+AR12+AR16-AR13</f>
        <v>23596.600602755832</v>
      </c>
      <c r="AS14" s="15">
        <f t="shared" si="245"/>
        <v>33068.650366120266</v>
      </c>
      <c r="AT14" s="15">
        <f t="shared" si="245"/>
        <v>-18411.349633879727</v>
      </c>
      <c r="AU14" s="15">
        <f t="shared" si="245"/>
        <v>-49891.349633879719</v>
      </c>
      <c r="AV14" s="15">
        <f t="shared" si="245"/>
        <v>-93321.839285317343</v>
      </c>
      <c r="AW14" s="15">
        <f t="shared" si="245"/>
        <v>-98601.78057922548</v>
      </c>
      <c r="AX14" s="15">
        <f t="shared" si="245"/>
        <v>-127872.22394590796</v>
      </c>
      <c r="AY14" s="15">
        <f t="shared" si="245"/>
        <v>-143712.22394590796</v>
      </c>
      <c r="AZ14" s="15">
        <f t="shared" si="245"/>
        <v>-163512.22394590796</v>
      </c>
      <c r="BA14" s="15">
        <f t="shared" si="245"/>
        <v>-181332.22394590796</v>
      </c>
      <c r="BB14" s="57"/>
      <c r="BC14" s="49" t="s">
        <v>52</v>
      </c>
      <c r="BD14" s="55"/>
      <c r="BE14" s="68" t="s">
        <v>6</v>
      </c>
      <c r="BF14" s="15">
        <f>BF10+BF11+BF12+BF16-BF13</f>
        <v>5634.1935616748706</v>
      </c>
      <c r="BG14" s="15">
        <f>BG10+BG11+BG12+BG16-BG13</f>
        <v>-1929.7056824501069</v>
      </c>
      <c r="BH14" s="15">
        <f t="shared" ref="BH14:BQ14" si="246">BH10+BH11+BH12+BH16-BH13</f>
        <v>-9929.7056824501069</v>
      </c>
      <c r="BI14" s="15">
        <f t="shared" si="246"/>
        <v>-6929.7056824501069</v>
      </c>
      <c r="BJ14" s="15">
        <f t="shared" si="246"/>
        <v>-17929.705682450105</v>
      </c>
      <c r="BK14" s="15">
        <f t="shared" si="246"/>
        <v>-28929.705682450105</v>
      </c>
      <c r="BL14" s="15">
        <f t="shared" si="246"/>
        <v>-43859.782093794405</v>
      </c>
      <c r="BM14" s="15">
        <f t="shared" si="246"/>
        <v>-52859.782093794405</v>
      </c>
      <c r="BN14" s="15">
        <f t="shared" si="246"/>
        <v>-58859.782093794405</v>
      </c>
      <c r="BO14" s="15">
        <f t="shared" si="246"/>
        <v>-62859.782093794405</v>
      </c>
      <c r="BP14" s="15">
        <f t="shared" si="246"/>
        <v>-64859.782093794405</v>
      </c>
      <c r="BQ14" s="15">
        <f t="shared" si="246"/>
        <v>-68463.060984903088</v>
      </c>
      <c r="BR14" s="57"/>
      <c r="BS14" s="49" t="s">
        <v>52</v>
      </c>
      <c r="BT14" s="55"/>
      <c r="BU14" s="68" t="s">
        <v>6</v>
      </c>
      <c r="BV14" s="15">
        <f>BV10+BV11+BV12+BV16-BV13</f>
        <v>2749.75</v>
      </c>
      <c r="BW14" s="15">
        <f>BW10+BW11+BW12+BW16-BW13</f>
        <v>2021.75</v>
      </c>
      <c r="BX14" s="15">
        <f t="shared" ref="BX14:CG14" si="247">BX10+BX11+BX12+BX16-BX13</f>
        <v>1566.75</v>
      </c>
      <c r="BY14" s="15">
        <f t="shared" si="247"/>
        <v>1228.75</v>
      </c>
      <c r="BZ14" s="15">
        <f t="shared" si="247"/>
        <v>825.75</v>
      </c>
      <c r="CA14" s="15">
        <f t="shared" si="247"/>
        <v>422.75</v>
      </c>
      <c r="CB14" s="15">
        <f t="shared" si="247"/>
        <v>-188.25</v>
      </c>
      <c r="CC14" s="15">
        <f t="shared" si="247"/>
        <v>-1514.25</v>
      </c>
      <c r="CD14" s="15">
        <f t="shared" si="247"/>
        <v>-3282.25</v>
      </c>
      <c r="CE14" s="15">
        <f t="shared" si="247"/>
        <v>-5102.25</v>
      </c>
      <c r="CF14" s="15">
        <f t="shared" si="247"/>
        <v>-7520.25</v>
      </c>
      <c r="CG14" s="15">
        <f t="shared" si="247"/>
        <v>-9262.25</v>
      </c>
      <c r="CH14" s="57"/>
      <c r="CI14" s="49" t="s">
        <v>52</v>
      </c>
      <c r="CJ14" s="55"/>
      <c r="CK14" s="68" t="s">
        <v>6</v>
      </c>
      <c r="CL14" s="15">
        <f>CL10+CL11+CL12+CL16-CL13</f>
        <v>18946.606776869376</v>
      </c>
      <c r="CM14" s="15">
        <f>CM10+CM11+CM12+CM16-CM13</f>
        <v>84139.411406618907</v>
      </c>
      <c r="CN14" s="15">
        <f t="shared" ref="CN14:CW14" si="248">CN10+CN11+CN12+CN16-CN13</f>
        <v>75458.195613210526</v>
      </c>
      <c r="CO14" s="15">
        <f t="shared" si="248"/>
        <v>75708.195613210526</v>
      </c>
      <c r="CP14" s="15">
        <f t="shared" si="248"/>
        <v>66708.195613210526</v>
      </c>
      <c r="CQ14" s="15">
        <f t="shared" si="248"/>
        <v>56958.195613210526</v>
      </c>
      <c r="CR14" s="15">
        <f t="shared" si="248"/>
        <v>48708.195613210526</v>
      </c>
      <c r="CS14" s="15">
        <f t="shared" si="248"/>
        <v>42997.928340576182</v>
      </c>
      <c r="CT14" s="15">
        <f t="shared" si="248"/>
        <v>37846.987535221961</v>
      </c>
      <c r="CU14" s="15">
        <f t="shared" si="248"/>
        <v>34211.717341572388</v>
      </c>
      <c r="CV14" s="15">
        <f t="shared" si="248"/>
        <v>31961.717341572388</v>
      </c>
      <c r="CW14" s="15">
        <f t="shared" si="248"/>
        <v>27968.254739535132</v>
      </c>
      <c r="CX14" s="57"/>
      <c r="CY14" s="49" t="s">
        <v>52</v>
      </c>
      <c r="CZ14" s="55"/>
      <c r="DA14" s="68" t="s">
        <v>6</v>
      </c>
      <c r="DB14" s="15">
        <f>DB10+DB11+DB12+DB16-DB13</f>
        <v>1750.0477702640503</v>
      </c>
      <c r="DC14" s="15">
        <f>DC10+DC11+DC12+DC16-DC13</f>
        <v>570.0585290082488</v>
      </c>
      <c r="DD14" s="15">
        <f t="shared" ref="DD14:DM14" si="249">DD10+DD11+DD12+DD16-DD13</f>
        <v>-1212.5099159197403</v>
      </c>
      <c r="DE14" s="15">
        <f t="shared" si="249"/>
        <v>-3332.0520627334045</v>
      </c>
      <c r="DF14" s="15">
        <f t="shared" si="249"/>
        <v>-5197.3017019003801</v>
      </c>
      <c r="DG14" s="15">
        <f t="shared" si="249"/>
        <v>-7443.1905489394976</v>
      </c>
      <c r="DH14" s="15">
        <f t="shared" si="249"/>
        <v>-9260.0821296247941</v>
      </c>
      <c r="DI14" s="15">
        <f t="shared" si="249"/>
        <v>-10794.317038778197</v>
      </c>
      <c r="DJ14" s="15">
        <f t="shared" si="249"/>
        <v>-11816.080826444333</v>
      </c>
      <c r="DK14" s="15">
        <f t="shared" si="249"/>
        <v>-12431.793616989014</v>
      </c>
      <c r="DL14" s="15">
        <f t="shared" si="249"/>
        <v>-12978.833484232484</v>
      </c>
      <c r="DM14" s="15">
        <f t="shared" si="249"/>
        <v>-13750.143310792153</v>
      </c>
      <c r="DN14" s="57"/>
      <c r="DO14" s="49" t="s">
        <v>52</v>
      </c>
      <c r="DP14" s="55"/>
      <c r="DQ14" s="68" t="s">
        <v>6</v>
      </c>
      <c r="DR14" s="15">
        <f>DR10+DR11+DR12+DR16-DR13</f>
        <v>0</v>
      </c>
      <c r="DS14" s="15">
        <f>DS10+DS11+DS12+DS16-DS13</f>
        <v>0</v>
      </c>
      <c r="DT14" s="15">
        <f t="shared" ref="DT14:EC14" si="250">DT10+DT11+DT12+DT16-DT13</f>
        <v>0</v>
      </c>
      <c r="DU14" s="15">
        <f t="shared" si="250"/>
        <v>0</v>
      </c>
      <c r="DV14" s="15">
        <f t="shared" si="250"/>
        <v>0</v>
      </c>
      <c r="DW14" s="15">
        <f t="shared" si="250"/>
        <v>0</v>
      </c>
      <c r="DX14" s="15">
        <f t="shared" si="250"/>
        <v>0</v>
      </c>
      <c r="DY14" s="15">
        <f t="shared" si="250"/>
        <v>0</v>
      </c>
      <c r="DZ14" s="15">
        <f t="shared" si="250"/>
        <v>0</v>
      </c>
      <c r="EA14" s="15">
        <f t="shared" si="250"/>
        <v>0</v>
      </c>
      <c r="EB14" s="15">
        <f t="shared" si="250"/>
        <v>0</v>
      </c>
      <c r="EC14" s="15">
        <f t="shared" si="250"/>
        <v>0</v>
      </c>
      <c r="ED14" s="57"/>
      <c r="EE14" s="49" t="s">
        <v>52</v>
      </c>
      <c r="EF14" s="55"/>
      <c r="EG14" s="68" t="s">
        <v>6</v>
      </c>
      <c r="EH14" s="15">
        <f>EH10+EH11+EH12+EH16-EH13</f>
        <v>0</v>
      </c>
      <c r="EI14" s="15">
        <f>EI10+EI11+EI12+EI16-EI13</f>
        <v>0</v>
      </c>
      <c r="EJ14" s="15">
        <f t="shared" ref="EJ14:ES14" si="251">EJ10+EJ11+EJ12+EJ16-EJ13</f>
        <v>0</v>
      </c>
      <c r="EK14" s="15">
        <f t="shared" si="251"/>
        <v>0</v>
      </c>
      <c r="EL14" s="15">
        <f t="shared" si="251"/>
        <v>0</v>
      </c>
      <c r="EM14" s="15">
        <f t="shared" si="251"/>
        <v>0</v>
      </c>
      <c r="EN14" s="15">
        <f t="shared" si="251"/>
        <v>0</v>
      </c>
      <c r="EO14" s="15">
        <f t="shared" si="251"/>
        <v>0</v>
      </c>
      <c r="EP14" s="15">
        <f t="shared" si="251"/>
        <v>0</v>
      </c>
      <c r="EQ14" s="15">
        <f t="shared" si="251"/>
        <v>0</v>
      </c>
      <c r="ER14" s="15">
        <f t="shared" si="251"/>
        <v>0</v>
      </c>
      <c r="ES14" s="15">
        <f t="shared" si="251"/>
        <v>0</v>
      </c>
      <c r="ET14" s="57"/>
      <c r="EU14" s="49" t="s">
        <v>52</v>
      </c>
      <c r="EV14" s="55"/>
      <c r="EW14" s="68" t="s">
        <v>6</v>
      </c>
      <c r="EX14" s="15">
        <f>EX10+EX11+EX12+EX16-EX13</f>
        <v>0</v>
      </c>
      <c r="EY14" s="15">
        <f>EY10+EY11+EY12+EY16-EY13</f>
        <v>0</v>
      </c>
      <c r="EZ14" s="15">
        <f t="shared" ref="EZ14:FI14" si="252">EZ10+EZ11+EZ12+EZ16-EZ13</f>
        <v>0</v>
      </c>
      <c r="FA14" s="15">
        <f t="shared" si="252"/>
        <v>0</v>
      </c>
      <c r="FB14" s="15">
        <f t="shared" si="252"/>
        <v>0</v>
      </c>
      <c r="FC14" s="15">
        <f t="shared" si="252"/>
        <v>0</v>
      </c>
      <c r="FD14" s="15">
        <f t="shared" si="252"/>
        <v>0</v>
      </c>
      <c r="FE14" s="15">
        <f t="shared" si="252"/>
        <v>0</v>
      </c>
      <c r="FF14" s="15">
        <f t="shared" si="252"/>
        <v>0</v>
      </c>
      <c r="FG14" s="15">
        <f t="shared" si="252"/>
        <v>0</v>
      </c>
      <c r="FH14" s="15">
        <f t="shared" si="252"/>
        <v>0</v>
      </c>
      <c r="FI14" s="15">
        <f t="shared" si="252"/>
        <v>0</v>
      </c>
      <c r="FJ14" s="57"/>
      <c r="FK14" s="49" t="s">
        <v>52</v>
      </c>
      <c r="FL14" s="55"/>
      <c r="FM14" s="68" t="s">
        <v>6</v>
      </c>
      <c r="FN14" s="15">
        <f>FN10+FN11+FN12+FN16-FN13</f>
        <v>0</v>
      </c>
      <c r="FO14" s="15">
        <f>FO10+FO11+FO12+FO16-FO13</f>
        <v>0</v>
      </c>
      <c r="FP14" s="15">
        <f t="shared" ref="FP14:FY14" si="253">FP10+FP11+FP12+FP16-FP13</f>
        <v>0</v>
      </c>
      <c r="FQ14" s="15">
        <f t="shared" si="253"/>
        <v>0</v>
      </c>
      <c r="FR14" s="15">
        <f t="shared" si="253"/>
        <v>0</v>
      </c>
      <c r="FS14" s="15">
        <f t="shared" si="253"/>
        <v>0</v>
      </c>
      <c r="FT14" s="15">
        <f t="shared" si="253"/>
        <v>0</v>
      </c>
      <c r="FU14" s="15">
        <f t="shared" si="253"/>
        <v>0</v>
      </c>
      <c r="FV14" s="15">
        <f t="shared" si="253"/>
        <v>0</v>
      </c>
      <c r="FW14" s="15">
        <f t="shared" si="253"/>
        <v>0</v>
      </c>
      <c r="FX14" s="15">
        <f t="shared" si="253"/>
        <v>0</v>
      </c>
      <c r="FY14" s="15">
        <f t="shared" si="253"/>
        <v>0</v>
      </c>
      <c r="FZ14" s="57"/>
      <c r="GA14" s="49" t="s">
        <v>52</v>
      </c>
      <c r="GB14" s="55"/>
      <c r="GC14" s="68" t="s">
        <v>6</v>
      </c>
      <c r="GD14" s="15">
        <f>GD10+GD11+GD12+GD16-GD13</f>
        <v>0</v>
      </c>
      <c r="GE14" s="15">
        <f>GE10+GE11+GE12+GE16-GE13</f>
        <v>0</v>
      </c>
      <c r="GF14" s="15">
        <f t="shared" ref="GF14:GO14" si="254">GF10+GF11+GF12+GF16-GF13</f>
        <v>0</v>
      </c>
      <c r="GG14" s="15">
        <f t="shared" si="254"/>
        <v>0</v>
      </c>
      <c r="GH14" s="15">
        <f t="shared" si="254"/>
        <v>0</v>
      </c>
      <c r="GI14" s="15">
        <f t="shared" si="254"/>
        <v>0</v>
      </c>
      <c r="GJ14" s="15">
        <f t="shared" si="254"/>
        <v>0</v>
      </c>
      <c r="GK14" s="15">
        <f t="shared" si="254"/>
        <v>0</v>
      </c>
      <c r="GL14" s="15">
        <f t="shared" si="254"/>
        <v>0</v>
      </c>
      <c r="GM14" s="15">
        <f t="shared" si="254"/>
        <v>0</v>
      </c>
      <c r="GN14" s="15">
        <f t="shared" si="254"/>
        <v>0</v>
      </c>
      <c r="GO14" s="15">
        <f t="shared" si="254"/>
        <v>0</v>
      </c>
      <c r="GP14" s="57"/>
    </row>
    <row r="15" spans="1:198" ht="19.5" thickBot="1">
      <c r="B15" s="80" t="s">
        <v>62</v>
      </c>
      <c r="W15" s="49" t="s">
        <v>52</v>
      </c>
      <c r="X15" s="55"/>
      <c r="Y15" s="68"/>
      <c r="Z15" s="81"/>
      <c r="AA15" s="81"/>
      <c r="AB15" s="81"/>
      <c r="AC15" s="81"/>
      <c r="AD15" s="81"/>
      <c r="AE15" s="81"/>
      <c r="AF15" s="81"/>
      <c r="AG15" s="81"/>
      <c r="AH15" s="81"/>
      <c r="AI15" s="81"/>
      <c r="AJ15" s="81"/>
      <c r="AK15" s="81"/>
      <c r="AL15" s="57"/>
      <c r="AM15" s="49" t="s">
        <v>52</v>
      </c>
      <c r="AN15" s="55"/>
      <c r="AO15" s="68"/>
      <c r="AP15" s="81"/>
      <c r="AQ15" s="81"/>
      <c r="AR15" s="81"/>
      <c r="AS15" s="81"/>
      <c r="AT15" s="81"/>
      <c r="AU15" s="81"/>
      <c r="AV15" s="81"/>
      <c r="AW15" s="81"/>
      <c r="AX15" s="81"/>
      <c r="AY15" s="81"/>
      <c r="AZ15" s="81"/>
      <c r="BA15" s="81"/>
      <c r="BB15" s="57"/>
      <c r="BC15" s="49" t="s">
        <v>52</v>
      </c>
      <c r="BD15" s="55"/>
      <c r="BE15" s="68"/>
      <c r="BF15" s="81"/>
      <c r="BG15" s="81"/>
      <c r="BH15" s="81"/>
      <c r="BI15" s="81"/>
      <c r="BJ15" s="81"/>
      <c r="BK15" s="81"/>
      <c r="BL15" s="81"/>
      <c r="BM15" s="81"/>
      <c r="BN15" s="81"/>
      <c r="BO15" s="81"/>
      <c r="BP15" s="81"/>
      <c r="BQ15" s="81"/>
      <c r="BR15" s="57"/>
      <c r="BS15" s="49" t="s">
        <v>52</v>
      </c>
      <c r="BT15" s="55"/>
      <c r="BU15" s="68"/>
      <c r="BV15" s="81"/>
      <c r="BW15" s="81"/>
      <c r="BX15" s="81"/>
      <c r="BY15" s="81"/>
      <c r="BZ15" s="81"/>
      <c r="CA15" s="81"/>
      <c r="CB15" s="81"/>
      <c r="CC15" s="81"/>
      <c r="CD15" s="81"/>
      <c r="CE15" s="81"/>
      <c r="CF15" s="81"/>
      <c r="CG15" s="81"/>
      <c r="CH15" s="57"/>
      <c r="CI15" s="49" t="s">
        <v>52</v>
      </c>
      <c r="CJ15" s="55"/>
      <c r="CK15" s="68"/>
      <c r="CL15" s="81"/>
      <c r="CM15" s="81"/>
      <c r="CN15" s="81"/>
      <c r="CO15" s="81"/>
      <c r="CP15" s="81"/>
      <c r="CQ15" s="81"/>
      <c r="CR15" s="81"/>
      <c r="CS15" s="81"/>
      <c r="CT15" s="81"/>
      <c r="CU15" s="81"/>
      <c r="CV15" s="81"/>
      <c r="CW15" s="81"/>
      <c r="CX15" s="57"/>
      <c r="CY15" s="49" t="s">
        <v>52</v>
      </c>
      <c r="CZ15" s="55"/>
      <c r="DA15" s="68"/>
      <c r="DB15" s="81"/>
      <c r="DC15" s="81"/>
      <c r="DD15" s="81"/>
      <c r="DE15" s="81"/>
      <c r="DF15" s="81"/>
      <c r="DG15" s="81"/>
      <c r="DH15" s="81"/>
      <c r="DI15" s="81"/>
      <c r="DJ15" s="81"/>
      <c r="DK15" s="81"/>
      <c r="DL15" s="81"/>
      <c r="DM15" s="81"/>
      <c r="DN15" s="57"/>
      <c r="DO15" s="49" t="s">
        <v>52</v>
      </c>
      <c r="DP15" s="55"/>
      <c r="DQ15" s="68"/>
      <c r="DR15" s="81"/>
      <c r="DS15" s="81"/>
      <c r="DT15" s="81"/>
      <c r="DU15" s="81"/>
      <c r="DV15" s="81"/>
      <c r="DW15" s="81"/>
      <c r="DX15" s="81"/>
      <c r="DY15" s="81"/>
      <c r="DZ15" s="81"/>
      <c r="EA15" s="81"/>
      <c r="EB15" s="81"/>
      <c r="EC15" s="81"/>
      <c r="ED15" s="57"/>
      <c r="EE15" s="49" t="s">
        <v>52</v>
      </c>
      <c r="EF15" s="55"/>
      <c r="EG15" s="68"/>
      <c r="EH15" s="81"/>
      <c r="EI15" s="81"/>
      <c r="EJ15" s="81"/>
      <c r="EK15" s="81"/>
      <c r="EL15" s="81"/>
      <c r="EM15" s="81"/>
      <c r="EN15" s="81"/>
      <c r="EO15" s="81"/>
      <c r="EP15" s="81"/>
      <c r="EQ15" s="81"/>
      <c r="ER15" s="81"/>
      <c r="ES15" s="81"/>
      <c r="ET15" s="57"/>
      <c r="EU15" s="49" t="s">
        <v>52</v>
      </c>
      <c r="EV15" s="55"/>
      <c r="EW15" s="68"/>
      <c r="EX15" s="81"/>
      <c r="EY15" s="81"/>
      <c r="EZ15" s="81"/>
      <c r="FA15" s="81"/>
      <c r="FB15" s="81"/>
      <c r="FC15" s="81"/>
      <c r="FD15" s="81"/>
      <c r="FE15" s="81"/>
      <c r="FF15" s="81"/>
      <c r="FG15" s="81"/>
      <c r="FH15" s="81"/>
      <c r="FI15" s="81"/>
      <c r="FJ15" s="57"/>
      <c r="FK15" s="49" t="s">
        <v>52</v>
      </c>
      <c r="FL15" s="55"/>
      <c r="FM15" s="68"/>
      <c r="FN15" s="81"/>
      <c r="FO15" s="81"/>
      <c r="FP15" s="81"/>
      <c r="FQ15" s="81"/>
      <c r="FR15" s="81"/>
      <c r="FS15" s="81"/>
      <c r="FT15" s="81"/>
      <c r="FU15" s="81"/>
      <c r="FV15" s="81"/>
      <c r="FW15" s="81"/>
      <c r="FX15" s="81"/>
      <c r="FY15" s="81"/>
      <c r="FZ15" s="57"/>
      <c r="GA15" s="49" t="s">
        <v>52</v>
      </c>
      <c r="GB15" s="55"/>
      <c r="GC15" s="68"/>
      <c r="GD15" s="81"/>
      <c r="GE15" s="81"/>
      <c r="GF15" s="81"/>
      <c r="GG15" s="81"/>
      <c r="GH15" s="81"/>
      <c r="GI15" s="81"/>
      <c r="GJ15" s="81"/>
      <c r="GK15" s="81"/>
      <c r="GL15" s="81"/>
      <c r="GM15" s="81"/>
      <c r="GN15" s="81"/>
      <c r="GO15" s="81"/>
      <c r="GP15" s="57"/>
    </row>
    <row r="16" spans="1:198" ht="15.75" thickBot="1">
      <c r="W16" s="49" t="s">
        <v>52</v>
      </c>
      <c r="X16" s="55"/>
      <c r="Y16" s="62"/>
      <c r="Z16" s="62"/>
      <c r="AA16" s="62"/>
      <c r="AB16" s="62"/>
      <c r="AC16" s="62"/>
      <c r="AD16" s="62"/>
      <c r="AE16" s="62"/>
      <c r="AF16" s="62"/>
      <c r="AG16" s="62"/>
      <c r="AH16" s="62"/>
      <c r="AI16" s="62"/>
      <c r="AJ16" s="62"/>
      <c r="AK16" s="62"/>
      <c r="AL16" s="57"/>
      <c r="AM16" s="49" t="s">
        <v>52</v>
      </c>
      <c r="AN16" s="55"/>
      <c r="AO16" s="62" t="s">
        <v>8</v>
      </c>
      <c r="AP16" s="6"/>
      <c r="AQ16" s="6"/>
      <c r="AR16" s="6"/>
      <c r="AS16" s="6"/>
      <c r="AT16" s="6"/>
      <c r="AU16" s="6"/>
      <c r="AV16" s="6"/>
      <c r="AW16" s="6"/>
      <c r="AX16" s="6"/>
      <c r="AY16" s="6"/>
      <c r="AZ16" s="6"/>
      <c r="BA16" s="6"/>
      <c r="BB16" s="57"/>
      <c r="BC16" s="49" t="s">
        <v>52</v>
      </c>
      <c r="BD16" s="55"/>
      <c r="BE16" s="62" t="s">
        <v>8</v>
      </c>
      <c r="BF16" s="6"/>
      <c r="BG16" s="6"/>
      <c r="BH16" s="6"/>
      <c r="BI16" s="6"/>
      <c r="BJ16" s="6"/>
      <c r="BK16" s="6"/>
      <c r="BL16" s="6"/>
      <c r="BM16" s="6"/>
      <c r="BN16" s="6"/>
      <c r="BO16" s="6"/>
      <c r="BP16" s="6"/>
      <c r="BQ16" s="6"/>
      <c r="BR16" s="57"/>
      <c r="BS16" s="49" t="s">
        <v>52</v>
      </c>
      <c r="BT16" s="55"/>
      <c r="BU16" s="62" t="s">
        <v>8</v>
      </c>
      <c r="BV16" s="6"/>
      <c r="BW16" s="6"/>
      <c r="BX16" s="6"/>
      <c r="BY16" s="6"/>
      <c r="BZ16" s="6"/>
      <c r="CA16" s="6"/>
      <c r="CB16" s="6"/>
      <c r="CC16" s="6"/>
      <c r="CD16" s="6"/>
      <c r="CE16" s="6"/>
      <c r="CF16" s="6"/>
      <c r="CG16" s="6"/>
      <c r="CH16" s="57"/>
      <c r="CI16" s="49" t="s">
        <v>52</v>
      </c>
      <c r="CJ16" s="55"/>
      <c r="CK16" s="62" t="s">
        <v>8</v>
      </c>
      <c r="CL16" s="6"/>
      <c r="CM16" s="6"/>
      <c r="CN16" s="6"/>
      <c r="CO16" s="6"/>
      <c r="CP16" s="6"/>
      <c r="CQ16" s="6"/>
      <c r="CR16" s="6"/>
      <c r="CS16" s="6"/>
      <c r="CT16" s="6"/>
      <c r="CU16" s="6"/>
      <c r="CV16" s="6"/>
      <c r="CW16" s="6"/>
      <c r="CX16" s="57"/>
      <c r="CY16" s="49" t="s">
        <v>52</v>
      </c>
      <c r="CZ16" s="55"/>
      <c r="DA16" s="62" t="s">
        <v>8</v>
      </c>
      <c r="DB16" s="6"/>
      <c r="DC16" s="6"/>
      <c r="DD16" s="6"/>
      <c r="DE16" s="6"/>
      <c r="DF16" s="6"/>
      <c r="DG16" s="6"/>
      <c r="DH16" s="6"/>
      <c r="DI16" s="6"/>
      <c r="DJ16" s="6"/>
      <c r="DK16" s="6"/>
      <c r="DL16" s="6"/>
      <c r="DM16" s="6"/>
      <c r="DN16" s="57"/>
      <c r="DO16" s="49" t="s">
        <v>52</v>
      </c>
      <c r="DP16" s="55"/>
      <c r="DQ16" s="62" t="s">
        <v>8</v>
      </c>
      <c r="DR16" s="6"/>
      <c r="DS16" s="6"/>
      <c r="DT16" s="6"/>
      <c r="DU16" s="6"/>
      <c r="DV16" s="6"/>
      <c r="DW16" s="6"/>
      <c r="DX16" s="6"/>
      <c r="DY16" s="6"/>
      <c r="DZ16" s="6"/>
      <c r="EA16" s="6"/>
      <c r="EB16" s="6"/>
      <c r="EC16" s="6"/>
      <c r="ED16" s="57"/>
      <c r="EE16" s="49" t="s">
        <v>52</v>
      </c>
      <c r="EF16" s="55"/>
      <c r="EG16" s="62" t="s">
        <v>8</v>
      </c>
      <c r="EH16" s="6"/>
      <c r="EI16" s="6"/>
      <c r="EJ16" s="6"/>
      <c r="EK16" s="6"/>
      <c r="EL16" s="6"/>
      <c r="EM16" s="6"/>
      <c r="EN16" s="6"/>
      <c r="EO16" s="6"/>
      <c r="EP16" s="6"/>
      <c r="EQ16" s="6"/>
      <c r="ER16" s="6"/>
      <c r="ES16" s="6"/>
      <c r="ET16" s="57"/>
      <c r="EU16" s="49" t="s">
        <v>52</v>
      </c>
      <c r="EV16" s="55"/>
      <c r="EW16" s="62" t="s">
        <v>8</v>
      </c>
      <c r="EX16" s="6"/>
      <c r="EY16" s="6"/>
      <c r="EZ16" s="6"/>
      <c r="FA16" s="6"/>
      <c r="FB16" s="6"/>
      <c r="FC16" s="6"/>
      <c r="FD16" s="6"/>
      <c r="FE16" s="6"/>
      <c r="FF16" s="6"/>
      <c r="FG16" s="6"/>
      <c r="FH16" s="6"/>
      <c r="FI16" s="6"/>
      <c r="FJ16" s="57"/>
      <c r="FK16" s="49" t="s">
        <v>52</v>
      </c>
      <c r="FL16" s="55"/>
      <c r="FM16" s="62" t="s">
        <v>8</v>
      </c>
      <c r="FN16" s="6"/>
      <c r="FO16" s="6"/>
      <c r="FP16" s="6"/>
      <c r="FQ16" s="6"/>
      <c r="FR16" s="6"/>
      <c r="FS16" s="6"/>
      <c r="FT16" s="6"/>
      <c r="FU16" s="6"/>
      <c r="FV16" s="6"/>
      <c r="FW16" s="6"/>
      <c r="FX16" s="6"/>
      <c r="FY16" s="6"/>
      <c r="FZ16" s="57"/>
      <c r="GA16" s="49" t="s">
        <v>52</v>
      </c>
      <c r="GB16" s="55"/>
      <c r="GC16" s="62" t="s">
        <v>8</v>
      </c>
      <c r="GD16" s="6"/>
      <c r="GE16" s="6"/>
      <c r="GF16" s="6"/>
      <c r="GG16" s="6"/>
      <c r="GH16" s="6"/>
      <c r="GI16" s="6"/>
      <c r="GJ16" s="6"/>
      <c r="GK16" s="6"/>
      <c r="GL16" s="6"/>
      <c r="GM16" s="6"/>
      <c r="GN16" s="6"/>
      <c r="GO16" s="6"/>
      <c r="GP16" s="57"/>
    </row>
    <row r="17" spans="2:198" ht="19.5" thickBot="1">
      <c r="B17" s="82" t="s">
        <v>80</v>
      </c>
      <c r="C17" s="82" t="s">
        <v>86</v>
      </c>
      <c r="D17" s="83" t="s">
        <v>85</v>
      </c>
      <c r="W17" s="49" t="s">
        <v>52</v>
      </c>
      <c r="X17" s="55"/>
      <c r="Y17" s="68" t="s">
        <v>7</v>
      </c>
      <c r="Z17" s="84">
        <f t="shared" ref="Z17:AJ17" si="255">AP17+BF17+BV17+CL17+DB17+DR17+EH17+EX17+FN17+GD17</f>
        <v>28270.483164037913</v>
      </c>
      <c r="AA17" s="84">
        <f t="shared" si="255"/>
        <v>64495.752116800068</v>
      </c>
      <c r="AB17" s="84">
        <f t="shared" si="255"/>
        <v>157521.13324618695</v>
      </c>
      <c r="AC17" s="84">
        <f t="shared" si="255"/>
        <v>181572.07064895911</v>
      </c>
      <c r="AD17" s="84">
        <f t="shared" si="255"/>
        <v>278910.47245110141</v>
      </c>
      <c r="AE17" s="84">
        <f t="shared" si="255"/>
        <v>315367.15431476868</v>
      </c>
      <c r="AF17" s="84">
        <f t="shared" si="255"/>
        <v>340088.1275552311</v>
      </c>
      <c r="AG17" s="84">
        <f t="shared" si="255"/>
        <v>320948.56251671753</v>
      </c>
      <c r="AH17" s="84">
        <f t="shared" si="255"/>
        <v>315327.2693124924</v>
      </c>
      <c r="AI17" s="84">
        <f t="shared" si="255"/>
        <v>312336.91657210788</v>
      </c>
      <c r="AJ17" s="84">
        <f t="shared" si="255"/>
        <v>343559.39665552543</v>
      </c>
      <c r="AK17" s="85"/>
      <c r="AL17" s="57"/>
      <c r="AM17" s="49" t="s">
        <v>52</v>
      </c>
      <c r="AN17" s="55"/>
      <c r="AO17" s="68" t="s">
        <v>7</v>
      </c>
      <c r="AP17" s="84">
        <f>IFERROR(AP8-AP14,"")</f>
        <v>5044.5117540687061</v>
      </c>
      <c r="AQ17" s="84">
        <f>IFERROR(AQ8-AQ14,"")</f>
        <v>80831.683982651768</v>
      </c>
      <c r="AR17" s="84">
        <f t="shared" ref="AR17:AZ17" si="256">IFERROR(AR8-AR14,"")</f>
        <v>136420.8667454063</v>
      </c>
      <c r="AS17" s="84">
        <f t="shared" si="256"/>
        <v>150957.33372271736</v>
      </c>
      <c r="AT17" s="84">
        <f t="shared" si="256"/>
        <v>224342.63353984716</v>
      </c>
      <c r="AU17" s="84">
        <f t="shared" si="256"/>
        <v>239722.73065626304</v>
      </c>
      <c r="AV17" s="84">
        <f t="shared" si="256"/>
        <v>250751.32744933292</v>
      </c>
      <c r="AW17" s="84">
        <f t="shared" si="256"/>
        <v>227709.62430280255</v>
      </c>
      <c r="AX17" s="84">
        <f t="shared" si="256"/>
        <v>218098.05456040247</v>
      </c>
      <c r="AY17" s="84">
        <f t="shared" si="256"/>
        <v>214996.12991335822</v>
      </c>
      <c r="AZ17" s="84">
        <f t="shared" si="256"/>
        <v>238756.34691154992</v>
      </c>
      <c r="BA17" s="85"/>
      <c r="BB17" s="57"/>
      <c r="BC17" s="49" t="s">
        <v>52</v>
      </c>
      <c r="BD17" s="55"/>
      <c r="BE17" s="68" t="s">
        <v>7</v>
      </c>
      <c r="BF17" s="84">
        <f>IFERROR(BF8-BF14,"")</f>
        <v>7599.0815462005376</v>
      </c>
      <c r="BG17" s="84">
        <f>IFERROR(BG8-BG14,"")</f>
        <v>20607.408211155074</v>
      </c>
      <c r="BH17" s="84">
        <f t="shared" ref="BH17:BP17" si="257">IFERROR(BH8-BH14,"")</f>
        <v>33931.020823005754</v>
      </c>
      <c r="BI17" s="84">
        <f t="shared" si="257"/>
        <v>40531.546879228015</v>
      </c>
      <c r="BJ17" s="84">
        <f t="shared" si="257"/>
        <v>52731.612636255799</v>
      </c>
      <c r="BK17" s="84">
        <f t="shared" si="257"/>
        <v>62447.63397487381</v>
      </c>
      <c r="BL17" s="84">
        <f t="shared" si="257"/>
        <v>72577.447358106991</v>
      </c>
      <c r="BM17" s="84">
        <f t="shared" si="257"/>
        <v>70860.768449211144</v>
      </c>
      <c r="BN17" s="84">
        <f t="shared" si="257"/>
        <v>70860.439664072226</v>
      </c>
      <c r="BO17" s="84">
        <f t="shared" si="257"/>
        <v>70060.176635961107</v>
      </c>
      <c r="BP17" s="84">
        <f t="shared" si="257"/>
        <v>71584.085218090549</v>
      </c>
      <c r="BQ17" s="85"/>
      <c r="BR17" s="57"/>
      <c r="BS17" s="49" t="s">
        <v>52</v>
      </c>
      <c r="BT17" s="55"/>
      <c r="BU17" s="68" t="s">
        <v>7</v>
      </c>
      <c r="BV17" s="84">
        <f>IFERROR(BV8-BV14,"")</f>
        <v>7624.8184695051787</v>
      </c>
      <c r="BW17" s="84">
        <f>IFERROR(BW8-BW14,"")</f>
        <v>5076.6389528193331</v>
      </c>
      <c r="BX17" s="84">
        <f t="shared" ref="BX17:CF17" si="258">IFERROR(BX8-BX14,"")</f>
        <v>3191.5107266151572</v>
      </c>
      <c r="BY17" s="84">
        <f t="shared" si="258"/>
        <v>3217.4936297879331</v>
      </c>
      <c r="BZ17" s="84">
        <f t="shared" si="258"/>
        <v>4010.5150008219634</v>
      </c>
      <c r="CA17" s="84">
        <f t="shared" si="258"/>
        <v>5661.5833881308572</v>
      </c>
      <c r="CB17" s="84">
        <f t="shared" si="258"/>
        <v>11810.886856814073</v>
      </c>
      <c r="CC17" s="84">
        <f t="shared" si="258"/>
        <v>20079.267261219793</v>
      </c>
      <c r="CD17" s="84">
        <f t="shared" si="258"/>
        <v>24811.429681078418</v>
      </c>
      <c r="CE17" s="84">
        <f t="shared" si="258"/>
        <v>30531.643391418707</v>
      </c>
      <c r="CF17" s="84">
        <f t="shared" si="258"/>
        <v>32481.617746177872</v>
      </c>
      <c r="CG17" s="85"/>
      <c r="CH17" s="57"/>
      <c r="CI17" s="49" t="s">
        <v>52</v>
      </c>
      <c r="CJ17" s="55"/>
      <c r="CK17" s="68" t="s">
        <v>7</v>
      </c>
      <c r="CL17" s="84">
        <f>IFERROR(CL8-CL14,"")</f>
        <v>8117.180958722729</v>
      </c>
      <c r="CM17" s="84">
        <f>IFERROR(CM8-CM14,"")</f>
        <v>-43671.960521073248</v>
      </c>
      <c r="CN17" s="84">
        <f t="shared" ref="CN17:CV17" si="259">IFERROR(CN8-CN14,"")</f>
        <v>-20161.518278062882</v>
      </c>
      <c r="CO17" s="84">
        <f t="shared" si="259"/>
        <v>-19455.113252533221</v>
      </c>
      <c r="CP17" s="84">
        <f t="shared" si="259"/>
        <v>-10455.113252533221</v>
      </c>
      <c r="CQ17" s="84">
        <f t="shared" si="259"/>
        <v>-2955.2365469603174</v>
      </c>
      <c r="CR17" s="84">
        <f t="shared" si="259"/>
        <v>-6825.0988311002584</v>
      </c>
      <c r="CS17" s="84">
        <f t="shared" si="259"/>
        <v>-10412.518604707147</v>
      </c>
      <c r="CT17" s="84">
        <f t="shared" si="259"/>
        <v>-11486.910150408661</v>
      </c>
      <c r="CU17" s="84">
        <f t="shared" si="259"/>
        <v>-16554.939265934594</v>
      </c>
      <c r="CV17" s="84">
        <f t="shared" si="259"/>
        <v>-13230.303156601167</v>
      </c>
      <c r="CW17" s="85"/>
      <c r="CX17" s="57"/>
      <c r="CY17" s="49" t="s">
        <v>52</v>
      </c>
      <c r="CZ17" s="55"/>
      <c r="DA17" s="68" t="s">
        <v>7</v>
      </c>
      <c r="DB17" s="84">
        <f>IFERROR(DB8-DB14,"")</f>
        <v>-115.10956445923716</v>
      </c>
      <c r="DC17" s="84">
        <f>IFERROR(DC8-DC14,"")</f>
        <v>1651.9814912471427</v>
      </c>
      <c r="DD17" s="84">
        <f t="shared" ref="DD17:DL17" si="260">IFERROR(DD8-DD14,"")</f>
        <v>4139.2532292225997</v>
      </c>
      <c r="DE17" s="84">
        <f t="shared" si="260"/>
        <v>6320.8096697589954</v>
      </c>
      <c r="DF17" s="84">
        <f t="shared" si="260"/>
        <v>8280.8245267097336</v>
      </c>
      <c r="DG17" s="84">
        <f t="shared" si="260"/>
        <v>10490.44284246122</v>
      </c>
      <c r="DH17" s="84">
        <f t="shared" si="260"/>
        <v>11773.564722077379</v>
      </c>
      <c r="DI17" s="84">
        <f t="shared" si="260"/>
        <v>12711.421108191174</v>
      </c>
      <c r="DJ17" s="84">
        <f t="shared" si="260"/>
        <v>13044.255557347975</v>
      </c>
      <c r="DK17" s="84">
        <f t="shared" si="260"/>
        <v>13303.90589730439</v>
      </c>
      <c r="DL17" s="84">
        <f t="shared" si="260"/>
        <v>13967.649936308238</v>
      </c>
      <c r="DM17" s="85"/>
      <c r="DN17" s="57"/>
      <c r="DO17" s="49" t="s">
        <v>52</v>
      </c>
      <c r="DP17" s="55"/>
      <c r="DQ17" s="68" t="s">
        <v>7</v>
      </c>
      <c r="DR17" s="84">
        <f>IFERROR(DR8-DR14,0)</f>
        <v>0</v>
      </c>
      <c r="DS17" s="84">
        <f t="shared" ref="DS17:EB17" si="261">IFERROR(DS8-DS14,0)</f>
        <v>0</v>
      </c>
      <c r="DT17" s="84">
        <f t="shared" si="261"/>
        <v>0</v>
      </c>
      <c r="DU17" s="84">
        <f t="shared" si="261"/>
        <v>0</v>
      </c>
      <c r="DV17" s="84">
        <f t="shared" si="261"/>
        <v>0</v>
      </c>
      <c r="DW17" s="84">
        <f t="shared" si="261"/>
        <v>0</v>
      </c>
      <c r="DX17" s="84">
        <f t="shared" si="261"/>
        <v>0</v>
      </c>
      <c r="DY17" s="84">
        <f t="shared" si="261"/>
        <v>0</v>
      </c>
      <c r="DZ17" s="84">
        <f t="shared" si="261"/>
        <v>0</v>
      </c>
      <c r="EA17" s="84">
        <f t="shared" si="261"/>
        <v>0</v>
      </c>
      <c r="EB17" s="84">
        <f t="shared" si="261"/>
        <v>0</v>
      </c>
      <c r="EC17" s="85"/>
      <c r="ED17" s="57"/>
      <c r="EE17" s="49" t="s">
        <v>52</v>
      </c>
      <c r="EF17" s="55"/>
      <c r="EG17" s="68" t="s">
        <v>7</v>
      </c>
      <c r="EH17" s="84">
        <f>IFERROR(EH8-EH14,0)</f>
        <v>0</v>
      </c>
      <c r="EI17" s="84">
        <f t="shared" ref="EI17:ER17" si="262">IFERROR(EI8-EI14,0)</f>
        <v>0</v>
      </c>
      <c r="EJ17" s="84">
        <f t="shared" si="262"/>
        <v>0</v>
      </c>
      <c r="EK17" s="84">
        <f t="shared" si="262"/>
        <v>0</v>
      </c>
      <c r="EL17" s="84">
        <f t="shared" si="262"/>
        <v>0</v>
      </c>
      <c r="EM17" s="84">
        <f t="shared" si="262"/>
        <v>0</v>
      </c>
      <c r="EN17" s="84">
        <f t="shared" si="262"/>
        <v>0</v>
      </c>
      <c r="EO17" s="84">
        <f t="shared" si="262"/>
        <v>0</v>
      </c>
      <c r="EP17" s="84">
        <f t="shared" si="262"/>
        <v>0</v>
      </c>
      <c r="EQ17" s="84">
        <f t="shared" si="262"/>
        <v>0</v>
      </c>
      <c r="ER17" s="84">
        <f t="shared" si="262"/>
        <v>0</v>
      </c>
      <c r="ES17" s="85"/>
      <c r="ET17" s="57"/>
      <c r="EU17" s="49" t="s">
        <v>52</v>
      </c>
      <c r="EV17" s="55"/>
      <c r="EW17" s="68" t="s">
        <v>7</v>
      </c>
      <c r="EX17" s="84">
        <f>IFERROR(EX8-EX14,0)</f>
        <v>0</v>
      </c>
      <c r="EY17" s="84">
        <f t="shared" ref="EY17:FH17" si="263">IFERROR(EY8-EY14,0)</f>
        <v>0</v>
      </c>
      <c r="EZ17" s="84">
        <f t="shared" si="263"/>
        <v>0</v>
      </c>
      <c r="FA17" s="84">
        <f t="shared" si="263"/>
        <v>0</v>
      </c>
      <c r="FB17" s="84">
        <f t="shared" si="263"/>
        <v>0</v>
      </c>
      <c r="FC17" s="84">
        <f t="shared" si="263"/>
        <v>0</v>
      </c>
      <c r="FD17" s="84">
        <f t="shared" si="263"/>
        <v>0</v>
      </c>
      <c r="FE17" s="84">
        <f t="shared" si="263"/>
        <v>0</v>
      </c>
      <c r="FF17" s="84">
        <f t="shared" si="263"/>
        <v>0</v>
      </c>
      <c r="FG17" s="84">
        <f t="shared" si="263"/>
        <v>0</v>
      </c>
      <c r="FH17" s="84">
        <f t="shared" si="263"/>
        <v>0</v>
      </c>
      <c r="FI17" s="85"/>
      <c r="FJ17" s="57"/>
      <c r="FK17" s="49" t="s">
        <v>52</v>
      </c>
      <c r="FL17" s="55"/>
      <c r="FM17" s="68" t="s">
        <v>7</v>
      </c>
      <c r="FN17" s="84">
        <f>IFERROR(FN8-FN14,0)</f>
        <v>0</v>
      </c>
      <c r="FO17" s="84">
        <f t="shared" ref="FO17:FX17" si="264">IFERROR(FO8-FO14,0)</f>
        <v>0</v>
      </c>
      <c r="FP17" s="84">
        <f t="shared" si="264"/>
        <v>0</v>
      </c>
      <c r="FQ17" s="84">
        <f t="shared" si="264"/>
        <v>0</v>
      </c>
      <c r="FR17" s="84">
        <f t="shared" si="264"/>
        <v>0</v>
      </c>
      <c r="FS17" s="84">
        <f t="shared" si="264"/>
        <v>0</v>
      </c>
      <c r="FT17" s="84">
        <f t="shared" si="264"/>
        <v>0</v>
      </c>
      <c r="FU17" s="84">
        <f t="shared" si="264"/>
        <v>0</v>
      </c>
      <c r="FV17" s="84">
        <f t="shared" si="264"/>
        <v>0</v>
      </c>
      <c r="FW17" s="84">
        <f t="shared" si="264"/>
        <v>0</v>
      </c>
      <c r="FX17" s="84">
        <f t="shared" si="264"/>
        <v>0</v>
      </c>
      <c r="FY17" s="85"/>
      <c r="FZ17" s="57"/>
      <c r="GA17" s="49" t="s">
        <v>52</v>
      </c>
      <c r="GB17" s="55"/>
      <c r="GC17" s="68" t="s">
        <v>7</v>
      </c>
      <c r="GD17" s="84">
        <f>IFERROR(GD8-GD14,0)</f>
        <v>0</v>
      </c>
      <c r="GE17" s="84">
        <f t="shared" ref="GE17:GN17" si="265">IFERROR(GE8-GE14,0)</f>
        <v>0</v>
      </c>
      <c r="GF17" s="84">
        <f t="shared" si="265"/>
        <v>0</v>
      </c>
      <c r="GG17" s="84">
        <f t="shared" si="265"/>
        <v>0</v>
      </c>
      <c r="GH17" s="84">
        <f t="shared" si="265"/>
        <v>0</v>
      </c>
      <c r="GI17" s="84">
        <f t="shared" si="265"/>
        <v>0</v>
      </c>
      <c r="GJ17" s="84">
        <f t="shared" si="265"/>
        <v>0</v>
      </c>
      <c r="GK17" s="84">
        <f t="shared" si="265"/>
        <v>0</v>
      </c>
      <c r="GL17" s="84">
        <f t="shared" si="265"/>
        <v>0</v>
      </c>
      <c r="GM17" s="84">
        <f t="shared" si="265"/>
        <v>0</v>
      </c>
      <c r="GN17" s="84">
        <f t="shared" si="265"/>
        <v>0</v>
      </c>
      <c r="GO17" s="85"/>
      <c r="GP17" s="57"/>
    </row>
    <row r="18" spans="2:198">
      <c r="C18" s="44" t="s">
        <v>81</v>
      </c>
      <c r="D18" s="44" t="s">
        <v>1</v>
      </c>
      <c r="W18" s="49" t="s">
        <v>52</v>
      </c>
      <c r="X18" s="55"/>
      <c r="Y18" s="63"/>
      <c r="Z18" s="138"/>
      <c r="AA18" s="63"/>
      <c r="AB18" s="63"/>
      <c r="AC18" s="63"/>
      <c r="AD18" s="63"/>
      <c r="AE18" s="63"/>
      <c r="AF18" s="63"/>
      <c r="AG18" s="63"/>
      <c r="AH18" s="63"/>
      <c r="AI18" s="63"/>
      <c r="AJ18" s="63"/>
      <c r="AK18" s="63"/>
      <c r="AL18" s="57"/>
      <c r="AM18" s="49" t="s">
        <v>52</v>
      </c>
      <c r="AN18" s="55"/>
      <c r="AO18" s="63"/>
      <c r="AP18" s="63"/>
      <c r="AQ18" s="63"/>
      <c r="AR18" s="63"/>
      <c r="AS18" s="63"/>
      <c r="AT18" s="63"/>
      <c r="AU18" s="63"/>
      <c r="AV18" s="63"/>
      <c r="AW18" s="63"/>
      <c r="AX18" s="63"/>
      <c r="AY18" s="63"/>
      <c r="AZ18" s="63"/>
      <c r="BA18" s="63"/>
      <c r="BB18" s="57"/>
      <c r="BC18" s="49" t="s">
        <v>52</v>
      </c>
      <c r="BD18" s="55"/>
      <c r="BE18" s="63"/>
      <c r="BF18" s="63"/>
      <c r="BG18" s="63"/>
      <c r="BH18" s="63"/>
      <c r="BI18" s="63"/>
      <c r="BJ18" s="63"/>
      <c r="BK18" s="63"/>
      <c r="BL18" s="63"/>
      <c r="BM18" s="63"/>
      <c r="BN18" s="63"/>
      <c r="BO18" s="63"/>
      <c r="BP18" s="63"/>
      <c r="BQ18" s="63"/>
      <c r="BR18" s="57"/>
      <c r="BS18" s="49" t="s">
        <v>52</v>
      </c>
      <c r="BT18" s="55"/>
      <c r="BU18" s="63"/>
      <c r="BV18" s="63"/>
      <c r="BW18" s="63"/>
      <c r="BX18" s="63"/>
      <c r="BY18" s="63"/>
      <c r="BZ18" s="63"/>
      <c r="CA18" s="63"/>
      <c r="CB18" s="63"/>
      <c r="CC18" s="63"/>
      <c r="CD18" s="63"/>
      <c r="CE18" s="63"/>
      <c r="CF18" s="63"/>
      <c r="CG18" s="63"/>
      <c r="CH18" s="57"/>
      <c r="CI18" s="49" t="s">
        <v>52</v>
      </c>
      <c r="CJ18" s="55"/>
      <c r="CK18" s="63"/>
      <c r="CL18" s="63"/>
      <c r="CM18" s="63"/>
      <c r="CN18" s="63"/>
      <c r="CO18" s="63"/>
      <c r="CP18" s="63"/>
      <c r="CQ18" s="63"/>
      <c r="CR18" s="63"/>
      <c r="CS18" s="63"/>
      <c r="CT18" s="63"/>
      <c r="CU18" s="63"/>
      <c r="CV18" s="63"/>
      <c r="CW18" s="63"/>
      <c r="CX18" s="57"/>
      <c r="CY18" s="49" t="s">
        <v>52</v>
      </c>
      <c r="CZ18" s="55"/>
      <c r="DA18" s="63"/>
      <c r="DB18" s="63"/>
      <c r="DC18" s="63"/>
      <c r="DD18" s="63"/>
      <c r="DE18" s="63"/>
      <c r="DF18" s="63"/>
      <c r="DG18" s="63"/>
      <c r="DH18" s="63"/>
      <c r="DI18" s="63"/>
      <c r="DJ18" s="63"/>
      <c r="DK18" s="63"/>
      <c r="DL18" s="63"/>
      <c r="DM18" s="63"/>
      <c r="DN18" s="57"/>
      <c r="DO18" s="49" t="s">
        <v>52</v>
      </c>
      <c r="DP18" s="55"/>
      <c r="DQ18" s="63"/>
      <c r="DR18" s="63"/>
      <c r="DS18" s="63"/>
      <c r="DT18" s="63"/>
      <c r="DU18" s="63"/>
      <c r="DV18" s="63"/>
      <c r="DW18" s="63"/>
      <c r="DX18" s="63"/>
      <c r="DY18" s="63"/>
      <c r="DZ18" s="63"/>
      <c r="EA18" s="63"/>
      <c r="EB18" s="63"/>
      <c r="EC18" s="63"/>
      <c r="ED18" s="57"/>
      <c r="EE18" s="49" t="s">
        <v>52</v>
      </c>
      <c r="EF18" s="55"/>
      <c r="EG18" s="63"/>
      <c r="EH18" s="63"/>
      <c r="EI18" s="63"/>
      <c r="EJ18" s="63"/>
      <c r="EK18" s="63"/>
      <c r="EL18" s="63"/>
      <c r="EM18" s="63"/>
      <c r="EN18" s="63"/>
      <c r="EO18" s="63"/>
      <c r="EP18" s="63"/>
      <c r="EQ18" s="63"/>
      <c r="ER18" s="63"/>
      <c r="ES18" s="63"/>
      <c r="ET18" s="57"/>
      <c r="EU18" s="49" t="s">
        <v>52</v>
      </c>
      <c r="EV18" s="55"/>
      <c r="EW18" s="63"/>
      <c r="EX18" s="63"/>
      <c r="EY18" s="63"/>
      <c r="EZ18" s="63"/>
      <c r="FA18" s="63"/>
      <c r="FB18" s="63"/>
      <c r="FC18" s="63"/>
      <c r="FD18" s="63"/>
      <c r="FE18" s="63"/>
      <c r="FF18" s="63"/>
      <c r="FG18" s="63"/>
      <c r="FH18" s="63"/>
      <c r="FI18" s="63"/>
      <c r="FJ18" s="57"/>
      <c r="FK18" s="49" t="s">
        <v>52</v>
      </c>
      <c r="FL18" s="55"/>
      <c r="FM18" s="63"/>
      <c r="FN18" s="63"/>
      <c r="FO18" s="63"/>
      <c r="FP18" s="63"/>
      <c r="FQ18" s="63"/>
      <c r="FR18" s="63"/>
      <c r="FS18" s="63"/>
      <c r="FT18" s="63"/>
      <c r="FU18" s="63"/>
      <c r="FV18" s="63"/>
      <c r="FW18" s="63"/>
      <c r="FX18" s="63"/>
      <c r="FY18" s="63"/>
      <c r="FZ18" s="57"/>
      <c r="GA18" s="49" t="s">
        <v>52</v>
      </c>
      <c r="GB18" s="55"/>
      <c r="GC18" s="63"/>
      <c r="GD18" s="63"/>
      <c r="GE18" s="63"/>
      <c r="GF18" s="63"/>
      <c r="GG18" s="63"/>
      <c r="GH18" s="63"/>
      <c r="GI18" s="63"/>
      <c r="GJ18" s="63"/>
      <c r="GK18" s="63"/>
      <c r="GL18" s="63"/>
      <c r="GM18" s="63"/>
      <c r="GN18" s="63"/>
      <c r="GO18" s="63"/>
      <c r="GP18" s="57"/>
    </row>
    <row r="19" spans="2:198">
      <c r="C19" s="44" t="s">
        <v>82</v>
      </c>
      <c r="D19" s="44" t="s">
        <v>83</v>
      </c>
      <c r="W19" s="49" t="s">
        <v>52</v>
      </c>
      <c r="X19" s="55"/>
      <c r="Y19" s="63"/>
      <c r="Z19" s="63"/>
      <c r="AA19" s="63"/>
      <c r="AB19" s="63"/>
      <c r="AC19" s="63"/>
      <c r="AD19" s="63"/>
      <c r="AE19" s="63"/>
      <c r="AF19" s="63"/>
      <c r="AG19" s="63"/>
      <c r="AH19" s="63"/>
      <c r="AI19" s="63"/>
      <c r="AJ19" s="63"/>
      <c r="AK19" s="63"/>
      <c r="AL19" s="57"/>
      <c r="AM19" s="49" t="s">
        <v>52</v>
      </c>
      <c r="AN19" s="55"/>
      <c r="AO19" s="63"/>
      <c r="AP19" s="63"/>
      <c r="AQ19" s="63"/>
      <c r="AR19" s="63"/>
      <c r="AS19" s="63"/>
      <c r="AT19" s="63"/>
      <c r="AU19" s="63"/>
      <c r="AV19" s="63"/>
      <c r="AW19" s="63"/>
      <c r="AX19" s="63"/>
      <c r="AY19" s="63"/>
      <c r="AZ19" s="63"/>
      <c r="BA19" s="63"/>
      <c r="BB19" s="57"/>
      <c r="BC19" s="49" t="s">
        <v>52</v>
      </c>
      <c r="BD19" s="55"/>
      <c r="BE19" s="63"/>
      <c r="BF19" s="63"/>
      <c r="BG19" s="63"/>
      <c r="BH19" s="63"/>
      <c r="BI19" s="63"/>
      <c r="BJ19" s="63"/>
      <c r="BK19" s="63"/>
      <c r="BL19" s="63"/>
      <c r="BM19" s="63"/>
      <c r="BN19" s="63"/>
      <c r="BO19" s="63"/>
      <c r="BP19" s="63"/>
      <c r="BQ19" s="63"/>
      <c r="BR19" s="57"/>
      <c r="BS19" s="49" t="s">
        <v>52</v>
      </c>
      <c r="BT19" s="55"/>
      <c r="BU19" s="63"/>
      <c r="BV19" s="63"/>
      <c r="BW19" s="63"/>
      <c r="BX19" s="63"/>
      <c r="BY19" s="63"/>
      <c r="BZ19" s="63"/>
      <c r="CA19" s="63"/>
      <c r="CB19" s="63"/>
      <c r="CC19" s="63"/>
      <c r="CD19" s="63"/>
      <c r="CE19" s="63"/>
      <c r="CF19" s="63"/>
      <c r="CG19" s="63"/>
      <c r="CH19" s="57"/>
      <c r="CI19" s="49" t="s">
        <v>52</v>
      </c>
      <c r="CJ19" s="55"/>
      <c r="CK19" s="63"/>
      <c r="CL19" s="63"/>
      <c r="CM19" s="63"/>
      <c r="CN19" s="63"/>
      <c r="CO19" s="63"/>
      <c r="CP19" s="63"/>
      <c r="CQ19" s="63"/>
      <c r="CR19" s="63"/>
      <c r="CS19" s="63"/>
      <c r="CT19" s="63"/>
      <c r="CU19" s="63"/>
      <c r="CV19" s="63"/>
      <c r="CW19" s="63"/>
      <c r="CX19" s="57"/>
      <c r="CY19" s="49" t="s">
        <v>52</v>
      </c>
      <c r="CZ19" s="55"/>
      <c r="DA19" s="63"/>
      <c r="DB19" s="63"/>
      <c r="DC19" s="63"/>
      <c r="DD19" s="63"/>
      <c r="DE19" s="63"/>
      <c r="DF19" s="63"/>
      <c r="DG19" s="63"/>
      <c r="DH19" s="63"/>
      <c r="DI19" s="63"/>
      <c r="DJ19" s="63"/>
      <c r="DK19" s="63"/>
      <c r="DL19" s="63"/>
      <c r="DM19" s="63"/>
      <c r="DN19" s="57"/>
      <c r="DO19" s="49" t="s">
        <v>52</v>
      </c>
      <c r="DP19" s="55"/>
      <c r="DQ19" s="63"/>
      <c r="DR19" s="63"/>
      <c r="DS19" s="63"/>
      <c r="DT19" s="63"/>
      <c r="DU19" s="63"/>
      <c r="DV19" s="63"/>
      <c r="DW19" s="63"/>
      <c r="DX19" s="63"/>
      <c r="DY19" s="63"/>
      <c r="DZ19" s="63"/>
      <c r="EA19" s="63"/>
      <c r="EB19" s="63"/>
      <c r="EC19" s="63"/>
      <c r="ED19" s="57"/>
      <c r="EE19" s="49" t="s">
        <v>52</v>
      </c>
      <c r="EF19" s="55"/>
      <c r="EG19" s="63"/>
      <c r="EH19" s="63"/>
      <c r="EI19" s="63"/>
      <c r="EJ19" s="63"/>
      <c r="EK19" s="63"/>
      <c r="EL19" s="63"/>
      <c r="EM19" s="63"/>
      <c r="EN19" s="63"/>
      <c r="EO19" s="63"/>
      <c r="EP19" s="63"/>
      <c r="EQ19" s="63"/>
      <c r="ER19" s="63"/>
      <c r="ES19" s="63"/>
      <c r="ET19" s="57"/>
      <c r="EU19" s="49" t="s">
        <v>52</v>
      </c>
      <c r="EV19" s="55"/>
      <c r="EW19" s="63"/>
      <c r="EX19" s="63"/>
      <c r="EY19" s="63"/>
      <c r="EZ19" s="63"/>
      <c r="FA19" s="63"/>
      <c r="FB19" s="63"/>
      <c r="FC19" s="63"/>
      <c r="FD19" s="63"/>
      <c r="FE19" s="63"/>
      <c r="FF19" s="63"/>
      <c r="FG19" s="63"/>
      <c r="FH19" s="63"/>
      <c r="FI19" s="63"/>
      <c r="FJ19" s="57"/>
      <c r="FK19" s="49" t="s">
        <v>52</v>
      </c>
      <c r="FL19" s="55"/>
      <c r="FM19" s="63"/>
      <c r="FN19" s="63"/>
      <c r="FO19" s="63"/>
      <c r="FP19" s="63"/>
      <c r="FQ19" s="63"/>
      <c r="FR19" s="63"/>
      <c r="FS19" s="63"/>
      <c r="FT19" s="63"/>
      <c r="FU19" s="63"/>
      <c r="FV19" s="63"/>
      <c r="FW19" s="63"/>
      <c r="FX19" s="63"/>
      <c r="FY19" s="63"/>
      <c r="FZ19" s="57"/>
      <c r="GA19" s="49" t="s">
        <v>52</v>
      </c>
      <c r="GB19" s="55"/>
      <c r="GC19" s="63"/>
      <c r="GD19" s="63"/>
      <c r="GE19" s="63"/>
      <c r="GF19" s="63"/>
      <c r="GG19" s="63"/>
      <c r="GH19" s="63"/>
      <c r="GI19" s="63"/>
      <c r="GJ19" s="63"/>
      <c r="GK19" s="63"/>
      <c r="GL19" s="63"/>
      <c r="GM19" s="63"/>
      <c r="GN19" s="63"/>
      <c r="GO19" s="63"/>
      <c r="GP19" s="57"/>
    </row>
    <row r="20" spans="2:198">
      <c r="D20" s="44" t="s">
        <v>51</v>
      </c>
      <c r="W20" s="49" t="s">
        <v>52</v>
      </c>
      <c r="X20" s="55"/>
      <c r="Y20" s="63"/>
      <c r="Z20" s="63"/>
      <c r="AA20" s="63"/>
      <c r="AB20" s="63"/>
      <c r="AC20" s="63"/>
      <c r="AD20" s="63"/>
      <c r="AE20" s="63"/>
      <c r="AF20" s="63"/>
      <c r="AG20" s="63"/>
      <c r="AH20" s="63"/>
      <c r="AI20" s="63"/>
      <c r="AJ20" s="63"/>
      <c r="AK20" s="63"/>
      <c r="AL20" s="57"/>
      <c r="AM20" s="49" t="s">
        <v>52</v>
      </c>
      <c r="AN20" s="55"/>
      <c r="AO20" s="63"/>
      <c r="AP20" s="63"/>
      <c r="AQ20" s="63"/>
      <c r="AR20" s="63"/>
      <c r="AS20" s="63"/>
      <c r="AT20" s="63"/>
      <c r="AU20" s="63"/>
      <c r="AV20" s="63"/>
      <c r="AW20" s="63"/>
      <c r="AX20" s="63"/>
      <c r="AY20" s="63"/>
      <c r="AZ20" s="63"/>
      <c r="BA20" s="63"/>
      <c r="BB20" s="57"/>
      <c r="BC20" s="49" t="s">
        <v>52</v>
      </c>
      <c r="BD20" s="55"/>
      <c r="BE20" s="63"/>
      <c r="BF20" s="63"/>
      <c r="BG20" s="63"/>
      <c r="BH20" s="63"/>
      <c r="BI20" s="63"/>
      <c r="BJ20" s="63"/>
      <c r="BK20" s="63"/>
      <c r="BL20" s="63"/>
      <c r="BM20" s="63"/>
      <c r="BN20" s="63"/>
      <c r="BO20" s="63"/>
      <c r="BP20" s="63"/>
      <c r="BQ20" s="63"/>
      <c r="BR20" s="57"/>
      <c r="BS20" s="49" t="s">
        <v>52</v>
      </c>
      <c r="BT20" s="55"/>
      <c r="BU20" s="63"/>
      <c r="BV20" s="63"/>
      <c r="BW20" s="63"/>
      <c r="BX20" s="63"/>
      <c r="BY20" s="63"/>
      <c r="BZ20" s="63"/>
      <c r="CA20" s="63"/>
      <c r="CB20" s="63"/>
      <c r="CC20" s="63"/>
      <c r="CD20" s="63"/>
      <c r="CE20" s="63"/>
      <c r="CF20" s="63"/>
      <c r="CG20" s="63"/>
      <c r="CH20" s="57"/>
      <c r="CI20" s="49" t="s">
        <v>52</v>
      </c>
      <c r="CJ20" s="55"/>
      <c r="CK20" s="63"/>
      <c r="CL20" s="63"/>
      <c r="CM20" s="63"/>
      <c r="CN20" s="63"/>
      <c r="CO20" s="63"/>
      <c r="CP20" s="63"/>
      <c r="CQ20" s="63"/>
      <c r="CR20" s="63"/>
      <c r="CS20" s="63"/>
      <c r="CT20" s="63"/>
      <c r="CU20" s="63"/>
      <c r="CV20" s="63"/>
      <c r="CW20" s="63"/>
      <c r="CX20" s="57"/>
      <c r="CY20" s="49" t="s">
        <v>52</v>
      </c>
      <c r="CZ20" s="55"/>
      <c r="DA20" s="63"/>
      <c r="DB20" s="63"/>
      <c r="DC20" s="63"/>
      <c r="DD20" s="63"/>
      <c r="DE20" s="63"/>
      <c r="DF20" s="63"/>
      <c r="DG20" s="63"/>
      <c r="DH20" s="63"/>
      <c r="DI20" s="63"/>
      <c r="DJ20" s="63"/>
      <c r="DK20" s="63"/>
      <c r="DL20" s="63"/>
      <c r="DM20" s="63"/>
      <c r="DN20" s="57"/>
      <c r="DO20" s="49" t="s">
        <v>52</v>
      </c>
      <c r="DP20" s="55"/>
      <c r="DQ20" s="63"/>
      <c r="DR20" s="63"/>
      <c r="DS20" s="63"/>
      <c r="DT20" s="63"/>
      <c r="DU20" s="63"/>
      <c r="DV20" s="63"/>
      <c r="DW20" s="63"/>
      <c r="DX20" s="63"/>
      <c r="DY20" s="63"/>
      <c r="DZ20" s="63"/>
      <c r="EA20" s="63"/>
      <c r="EB20" s="63"/>
      <c r="EC20" s="63"/>
      <c r="ED20" s="57"/>
      <c r="EE20" s="49" t="s">
        <v>52</v>
      </c>
      <c r="EF20" s="55"/>
      <c r="EG20" s="63"/>
      <c r="EH20" s="63"/>
      <c r="EI20" s="63"/>
      <c r="EJ20" s="63"/>
      <c r="EK20" s="63"/>
      <c r="EL20" s="63"/>
      <c r="EM20" s="63"/>
      <c r="EN20" s="63"/>
      <c r="EO20" s="63"/>
      <c r="EP20" s="63"/>
      <c r="EQ20" s="63"/>
      <c r="ER20" s="63"/>
      <c r="ES20" s="63"/>
      <c r="ET20" s="57"/>
      <c r="EU20" s="49" t="s">
        <v>52</v>
      </c>
      <c r="EV20" s="55"/>
      <c r="EW20" s="63"/>
      <c r="EX20" s="63"/>
      <c r="EY20" s="63"/>
      <c r="EZ20" s="63"/>
      <c r="FA20" s="63"/>
      <c r="FB20" s="63"/>
      <c r="FC20" s="63"/>
      <c r="FD20" s="63"/>
      <c r="FE20" s="63"/>
      <c r="FF20" s="63"/>
      <c r="FG20" s="63"/>
      <c r="FH20" s="63"/>
      <c r="FI20" s="63"/>
      <c r="FJ20" s="57"/>
      <c r="FK20" s="49" t="s">
        <v>52</v>
      </c>
      <c r="FL20" s="55"/>
      <c r="FM20" s="63"/>
      <c r="FN20" s="63"/>
      <c r="FO20" s="63"/>
      <c r="FP20" s="63"/>
      <c r="FQ20" s="63"/>
      <c r="FR20" s="63"/>
      <c r="FS20" s="63"/>
      <c r="FT20" s="63"/>
      <c r="FU20" s="63"/>
      <c r="FV20" s="63"/>
      <c r="FW20" s="63"/>
      <c r="FX20" s="63"/>
      <c r="FY20" s="63"/>
      <c r="FZ20" s="57"/>
      <c r="GA20" s="49" t="s">
        <v>52</v>
      </c>
      <c r="GB20" s="55"/>
      <c r="GC20" s="63"/>
      <c r="GD20" s="63"/>
      <c r="GE20" s="63"/>
      <c r="GF20" s="63"/>
      <c r="GG20" s="63"/>
      <c r="GH20" s="63"/>
      <c r="GI20" s="63"/>
      <c r="GJ20" s="63"/>
      <c r="GK20" s="63"/>
      <c r="GL20" s="63"/>
      <c r="GM20" s="63"/>
      <c r="GN20" s="63"/>
      <c r="GO20" s="63"/>
      <c r="GP20" s="57"/>
    </row>
    <row r="21" spans="2:198">
      <c r="D21" s="44" t="s">
        <v>84</v>
      </c>
      <c r="W21" s="49" t="s">
        <v>52</v>
      </c>
      <c r="X21" s="86" t="s">
        <v>55</v>
      </c>
      <c r="Y21" s="63"/>
      <c r="Z21" s="63"/>
      <c r="AA21" s="63"/>
      <c r="AB21" s="63"/>
      <c r="AC21" s="63"/>
      <c r="AD21" s="63"/>
      <c r="AE21" s="63"/>
      <c r="AF21" s="63"/>
      <c r="AG21" s="63"/>
      <c r="AH21" s="63"/>
      <c r="AI21" s="63"/>
      <c r="AJ21" s="63"/>
      <c r="AK21" s="63"/>
      <c r="AL21" s="57"/>
      <c r="AM21" s="49" t="s">
        <v>52</v>
      </c>
      <c r="AN21" s="86"/>
      <c r="AO21" s="63"/>
      <c r="AP21" s="63"/>
      <c r="AQ21" s="63"/>
      <c r="AR21" s="63"/>
      <c r="AS21" s="63"/>
      <c r="AT21" s="63"/>
      <c r="AU21" s="63"/>
      <c r="AV21" s="63"/>
      <c r="AW21" s="63"/>
      <c r="AX21" s="63"/>
      <c r="AY21" s="63"/>
      <c r="AZ21" s="63"/>
      <c r="BA21" s="63"/>
      <c r="BB21" s="57"/>
      <c r="BC21" s="49" t="s">
        <v>52</v>
      </c>
      <c r="BD21" s="86"/>
      <c r="BE21" s="63"/>
      <c r="BF21" s="63"/>
      <c r="BG21" s="63"/>
      <c r="BH21" s="63"/>
      <c r="BI21" s="63"/>
      <c r="BJ21" s="63"/>
      <c r="BK21" s="63"/>
      <c r="BL21" s="63"/>
      <c r="BM21" s="63"/>
      <c r="BN21" s="63"/>
      <c r="BO21" s="63"/>
      <c r="BP21" s="63"/>
      <c r="BQ21" s="63"/>
      <c r="BR21" s="57"/>
      <c r="BS21" s="49" t="s">
        <v>52</v>
      </c>
      <c r="BT21" s="86"/>
      <c r="BU21" s="63"/>
      <c r="BV21" s="63"/>
      <c r="BW21" s="63"/>
      <c r="BX21" s="63"/>
      <c r="BY21" s="63"/>
      <c r="BZ21" s="63"/>
      <c r="CA21" s="63"/>
      <c r="CB21" s="63"/>
      <c r="CC21" s="63"/>
      <c r="CD21" s="63"/>
      <c r="CE21" s="63"/>
      <c r="CF21" s="63"/>
      <c r="CG21" s="63"/>
      <c r="CH21" s="57"/>
      <c r="CI21" s="49" t="s">
        <v>52</v>
      </c>
      <c r="CJ21" s="86"/>
      <c r="CK21" s="63"/>
      <c r="CL21" s="63"/>
      <c r="CM21" s="63"/>
      <c r="CN21" s="63"/>
      <c r="CO21" s="63"/>
      <c r="CP21" s="63"/>
      <c r="CQ21" s="63"/>
      <c r="CR21" s="63"/>
      <c r="CS21" s="63"/>
      <c r="CT21" s="63"/>
      <c r="CU21" s="63"/>
      <c r="CV21" s="63"/>
      <c r="CW21" s="63"/>
      <c r="CX21" s="57"/>
      <c r="CY21" s="49" t="s">
        <v>52</v>
      </c>
      <c r="CZ21" s="86"/>
      <c r="DA21" s="63"/>
      <c r="DB21" s="63"/>
      <c r="DC21" s="63"/>
      <c r="DD21" s="63"/>
      <c r="DE21" s="63"/>
      <c r="DF21" s="63"/>
      <c r="DG21" s="63"/>
      <c r="DH21" s="63"/>
      <c r="DI21" s="63"/>
      <c r="DJ21" s="63"/>
      <c r="DK21" s="63"/>
      <c r="DL21" s="63"/>
      <c r="DM21" s="63"/>
      <c r="DN21" s="57"/>
      <c r="DO21" s="49" t="s">
        <v>52</v>
      </c>
      <c r="DP21" s="86"/>
      <c r="DQ21" s="63"/>
      <c r="DR21" s="63"/>
      <c r="DS21" s="63"/>
      <c r="DT21" s="63"/>
      <c r="DU21" s="63"/>
      <c r="DV21" s="63"/>
      <c r="DW21" s="63"/>
      <c r="DX21" s="63"/>
      <c r="DY21" s="63"/>
      <c r="DZ21" s="63"/>
      <c r="EA21" s="63"/>
      <c r="EB21" s="63"/>
      <c r="EC21" s="63"/>
      <c r="ED21" s="57"/>
      <c r="EE21" s="49" t="s">
        <v>52</v>
      </c>
      <c r="EF21" s="86"/>
      <c r="EG21" s="63"/>
      <c r="EH21" s="63"/>
      <c r="EI21" s="63"/>
      <c r="EJ21" s="63"/>
      <c r="EK21" s="63"/>
      <c r="EL21" s="63"/>
      <c r="EM21" s="63"/>
      <c r="EN21" s="63"/>
      <c r="EO21" s="63"/>
      <c r="EP21" s="63"/>
      <c r="EQ21" s="63"/>
      <c r="ER21" s="63"/>
      <c r="ES21" s="63"/>
      <c r="ET21" s="57"/>
      <c r="EU21" s="49" t="s">
        <v>52</v>
      </c>
      <c r="EV21" s="86"/>
      <c r="EW21" s="63"/>
      <c r="EX21" s="63"/>
      <c r="EY21" s="63"/>
      <c r="EZ21" s="63"/>
      <c r="FA21" s="63"/>
      <c r="FB21" s="63"/>
      <c r="FC21" s="63"/>
      <c r="FD21" s="63"/>
      <c r="FE21" s="63"/>
      <c r="FF21" s="63"/>
      <c r="FG21" s="63"/>
      <c r="FH21" s="63"/>
      <c r="FI21" s="63"/>
      <c r="FJ21" s="57"/>
      <c r="FK21" s="49" t="s">
        <v>52</v>
      </c>
      <c r="FL21" s="86"/>
      <c r="FM21" s="63"/>
      <c r="FN21" s="63"/>
      <c r="FO21" s="63"/>
      <c r="FP21" s="63"/>
      <c r="FQ21" s="63"/>
      <c r="FR21" s="63"/>
      <c r="FS21" s="63"/>
      <c r="FT21" s="63"/>
      <c r="FU21" s="63"/>
      <c r="FV21" s="63"/>
      <c r="FW21" s="63"/>
      <c r="FX21" s="63"/>
      <c r="FY21" s="63"/>
      <c r="FZ21" s="57"/>
      <c r="GA21" s="49" t="s">
        <v>52</v>
      </c>
      <c r="GB21" s="86"/>
      <c r="GC21" s="63"/>
      <c r="GD21" s="63"/>
      <c r="GE21" s="63"/>
      <c r="GF21" s="63"/>
      <c r="GG21" s="63"/>
      <c r="GH21" s="63"/>
      <c r="GI21" s="63"/>
      <c r="GJ21" s="63"/>
      <c r="GK21" s="63"/>
      <c r="GL21" s="63"/>
      <c r="GM21" s="63"/>
      <c r="GN21" s="63"/>
      <c r="GO21" s="63"/>
      <c r="GP21" s="57"/>
    </row>
    <row r="22" spans="2:198" ht="15.75" thickBot="1">
      <c r="D22" s="44" t="s">
        <v>87</v>
      </c>
      <c r="X22" s="87" t="s">
        <v>54</v>
      </c>
      <c r="Y22" s="88"/>
      <c r="Z22" s="88"/>
      <c r="AA22" s="88"/>
      <c r="AB22" s="88"/>
      <c r="AC22" s="88"/>
      <c r="AD22" s="88"/>
      <c r="AE22" s="88"/>
      <c r="AF22" s="88"/>
      <c r="AG22" s="88"/>
      <c r="AH22" s="88"/>
      <c r="AI22" s="88"/>
      <c r="AJ22" s="88"/>
      <c r="AK22" s="88"/>
      <c r="AL22" s="89"/>
      <c r="AM22" s="49" t="s">
        <v>52</v>
      </c>
      <c r="AN22" s="87"/>
      <c r="AO22" s="88"/>
      <c r="AP22" s="88"/>
      <c r="AQ22" s="88"/>
      <c r="AR22" s="88"/>
      <c r="AS22" s="88"/>
      <c r="AT22" s="88"/>
      <c r="AU22" s="88"/>
      <c r="AV22" s="88"/>
      <c r="AW22" s="88"/>
      <c r="AX22" s="88"/>
      <c r="AY22" s="88"/>
      <c r="AZ22" s="88"/>
      <c r="BA22" s="88"/>
      <c r="BB22" s="89"/>
      <c r="BC22" s="49" t="s">
        <v>52</v>
      </c>
      <c r="BD22" s="87"/>
      <c r="BE22" s="88"/>
      <c r="BF22" s="88"/>
      <c r="BG22" s="88"/>
      <c r="BH22" s="88"/>
      <c r="BI22" s="88"/>
      <c r="BJ22" s="88"/>
      <c r="BK22" s="88"/>
      <c r="BL22" s="88"/>
      <c r="BM22" s="88"/>
      <c r="BN22" s="88"/>
      <c r="BO22" s="88"/>
      <c r="BP22" s="88"/>
      <c r="BQ22" s="88"/>
      <c r="BR22" s="89"/>
      <c r="BS22" s="49" t="s">
        <v>52</v>
      </c>
      <c r="BT22" s="87"/>
      <c r="BU22" s="88"/>
      <c r="BV22" s="88"/>
      <c r="BW22" s="88"/>
      <c r="BX22" s="88"/>
      <c r="BY22" s="88"/>
      <c r="BZ22" s="88"/>
      <c r="CA22" s="88"/>
      <c r="CB22" s="88"/>
      <c r="CC22" s="88"/>
      <c r="CD22" s="88"/>
      <c r="CE22" s="88"/>
      <c r="CF22" s="88"/>
      <c r="CG22" s="88"/>
      <c r="CH22" s="89"/>
      <c r="CI22" s="49" t="s">
        <v>52</v>
      </c>
      <c r="CJ22" s="87"/>
      <c r="CK22" s="88"/>
      <c r="CL22" s="88"/>
      <c r="CM22" s="88"/>
      <c r="CN22" s="88"/>
      <c r="CO22" s="88"/>
      <c r="CP22" s="88"/>
      <c r="CQ22" s="88"/>
      <c r="CR22" s="88"/>
      <c r="CS22" s="88"/>
      <c r="CT22" s="88"/>
      <c r="CU22" s="88"/>
      <c r="CV22" s="88"/>
      <c r="CW22" s="88"/>
      <c r="CX22" s="89"/>
      <c r="CY22" s="49" t="s">
        <v>52</v>
      </c>
      <c r="CZ22" s="87"/>
      <c r="DA22" s="88"/>
      <c r="DB22" s="88"/>
      <c r="DC22" s="88"/>
      <c r="DD22" s="88"/>
      <c r="DE22" s="88"/>
      <c r="DF22" s="88"/>
      <c r="DG22" s="88"/>
      <c r="DH22" s="88"/>
      <c r="DI22" s="88"/>
      <c r="DJ22" s="88"/>
      <c r="DK22" s="88"/>
      <c r="DL22" s="88"/>
      <c r="DM22" s="88"/>
      <c r="DN22" s="89"/>
      <c r="DO22" s="49" t="s">
        <v>52</v>
      </c>
      <c r="DP22" s="87"/>
      <c r="DQ22" s="88"/>
      <c r="DR22" s="88"/>
      <c r="DS22" s="88"/>
      <c r="DT22" s="88"/>
      <c r="DU22" s="88"/>
      <c r="DV22" s="88"/>
      <c r="DW22" s="88"/>
      <c r="DX22" s="88"/>
      <c r="DY22" s="88"/>
      <c r="DZ22" s="88"/>
      <c r="EA22" s="88"/>
      <c r="EB22" s="88"/>
      <c r="EC22" s="88"/>
      <c r="ED22" s="89"/>
      <c r="EE22" s="49" t="s">
        <v>52</v>
      </c>
      <c r="EF22" s="87"/>
      <c r="EG22" s="88"/>
      <c r="EH22" s="88"/>
      <c r="EI22" s="88"/>
      <c r="EJ22" s="88"/>
      <c r="EK22" s="88"/>
      <c r="EL22" s="88"/>
      <c r="EM22" s="88"/>
      <c r="EN22" s="88"/>
      <c r="EO22" s="88"/>
      <c r="EP22" s="88"/>
      <c r="EQ22" s="88"/>
      <c r="ER22" s="88"/>
      <c r="ES22" s="88"/>
      <c r="ET22" s="89"/>
      <c r="EU22" s="49" t="s">
        <v>52</v>
      </c>
      <c r="EV22" s="87"/>
      <c r="EW22" s="88"/>
      <c r="EX22" s="88"/>
      <c r="EY22" s="88"/>
      <c r="EZ22" s="88"/>
      <c r="FA22" s="88"/>
      <c r="FB22" s="88"/>
      <c r="FC22" s="88"/>
      <c r="FD22" s="88"/>
      <c r="FE22" s="88"/>
      <c r="FF22" s="88"/>
      <c r="FG22" s="88"/>
      <c r="FH22" s="88"/>
      <c r="FI22" s="88"/>
      <c r="FJ22" s="89"/>
      <c r="FK22" s="49" t="s">
        <v>52</v>
      </c>
      <c r="FL22" s="87"/>
      <c r="FM22" s="88"/>
      <c r="FN22" s="88"/>
      <c r="FO22" s="88"/>
      <c r="FP22" s="88"/>
      <c r="FQ22" s="88"/>
      <c r="FR22" s="88"/>
      <c r="FS22" s="88"/>
      <c r="FT22" s="88"/>
      <c r="FU22" s="88"/>
      <c r="FV22" s="88"/>
      <c r="FW22" s="88"/>
      <c r="FX22" s="88"/>
      <c r="FY22" s="88"/>
      <c r="FZ22" s="89"/>
      <c r="GA22" s="49" t="s">
        <v>52</v>
      </c>
      <c r="GB22" s="87"/>
      <c r="GC22" s="88"/>
      <c r="GD22" s="88"/>
      <c r="GE22" s="88"/>
      <c r="GF22" s="88"/>
      <c r="GG22" s="88"/>
      <c r="GH22" s="88"/>
      <c r="GI22" s="88"/>
      <c r="GJ22" s="88"/>
      <c r="GK22" s="88"/>
      <c r="GL22" s="88"/>
      <c r="GM22" s="88"/>
      <c r="GN22" s="88"/>
      <c r="GO22" s="88"/>
      <c r="GP22" s="89"/>
    </row>
    <row r="23" spans="2:198">
      <c r="D23" s="44" t="s">
        <v>11</v>
      </c>
    </row>
    <row r="24" spans="2:198">
      <c r="D24" s="44" t="s">
        <v>88</v>
      </c>
    </row>
  </sheetData>
  <mergeCells count="13">
    <mergeCell ref="GB1:GP1"/>
    <mergeCell ref="J1:U1"/>
    <mergeCell ref="AC2:AF3"/>
    <mergeCell ref="CZ1:DN1"/>
    <mergeCell ref="DP1:ED1"/>
    <mergeCell ref="EF1:ET1"/>
    <mergeCell ref="EV1:FJ1"/>
    <mergeCell ref="FL1:FZ1"/>
    <mergeCell ref="X1:AL1"/>
    <mergeCell ref="AN1:BB1"/>
    <mergeCell ref="BD1:BR1"/>
    <mergeCell ref="BT1:CH1"/>
    <mergeCell ref="CJ1:CX1"/>
  </mergeCells>
  <conditionalFormatting sqref="AP17:BA17 BF17:BQ17 BV17:CG17 CL17:CW17 DB17:DM17 DR17:EC17 EH17:ES17 EX17:FI17 FN17:FY17 GD17:GO17 Z17:AK17">
    <cfRule type="expression" dxfId="2" priority="11">
      <formula>"&lt;0"</formula>
    </cfRule>
  </conditionalFormatting>
  <dataValidations count="1">
    <dataValidation type="decimal" operator="greaterThanOrEqual" allowBlank="1" showInputMessage="1" showErrorMessage="1" errorTitle="Invalid Turns Goal" error="Please enter a turns goal greater than 0." sqref="Z4">
      <formula1>0</formula1>
    </dataValidation>
  </dataValidations>
  <printOptions horizontalCentered="1"/>
  <pageMargins left="0.7" right="0.7" top="0.75" bottom="0.75" header="0.3" footer="0.3"/>
  <pageSetup scale="10" orientation="landscape" r:id="rId1"/>
  <drawing r:id="rId2"/>
</worksheet>
</file>

<file path=xl/worksheets/sheet3.xml><?xml version="1.0" encoding="utf-8"?>
<worksheet xmlns="http://schemas.openxmlformats.org/spreadsheetml/2006/main" xmlns:r="http://schemas.openxmlformats.org/officeDocument/2006/relationships">
  <sheetPr>
    <tabColor rgb="FFFE803A"/>
    <pageSetUpPr fitToPage="1"/>
  </sheetPr>
  <dimension ref="B1:GB24"/>
  <sheetViews>
    <sheetView showGridLines="0" zoomScale="70" zoomScaleNormal="70" workbookViewId="0">
      <selection activeCell="A6" sqref="A6"/>
    </sheetView>
  </sheetViews>
  <sheetFormatPr defaultRowHeight="15"/>
  <cols>
    <col min="1" max="1" width="4.42578125" style="96" customWidth="1"/>
    <col min="2" max="2" width="16.28515625" style="96" bestFit="1" customWidth="1"/>
    <col min="3" max="3" width="16.5703125" style="96" bestFit="1" customWidth="1"/>
    <col min="4" max="4" width="16.5703125" style="96" customWidth="1"/>
    <col min="5" max="5" width="14" style="96" bestFit="1" customWidth="1"/>
    <col min="6" max="6" width="17.5703125" style="96" bestFit="1" customWidth="1"/>
    <col min="7" max="7" width="14.85546875" style="96" bestFit="1" customWidth="1"/>
    <col min="8" max="8" width="17.5703125" style="96" bestFit="1" customWidth="1"/>
    <col min="9" max="9" width="16.140625" style="96" bestFit="1" customWidth="1"/>
    <col min="10" max="10" width="2.7109375" style="96" customWidth="1"/>
    <col min="11" max="11" width="28.85546875" style="96" bestFit="1" customWidth="1"/>
    <col min="12" max="12" width="12.42578125" style="96" bestFit="1" customWidth="1"/>
    <col min="13" max="23" width="12.7109375" style="96" customWidth="1"/>
    <col min="24" max="24" width="2.7109375" style="96" customWidth="1"/>
    <col min="25" max="25" width="16.140625" style="96" bestFit="1" customWidth="1"/>
    <col min="26" max="26" width="9.140625" style="96"/>
    <col min="27" max="27" width="28.85546875" style="96" bestFit="1" customWidth="1"/>
    <col min="28" max="28" width="14" style="96" customWidth="1"/>
    <col min="29" max="29" width="11.5703125" style="96" bestFit="1" customWidth="1"/>
    <col min="30" max="30" width="11.42578125" style="96" bestFit="1" customWidth="1"/>
    <col min="31" max="32" width="12.42578125" style="96" bestFit="1" customWidth="1"/>
    <col min="33" max="33" width="12" style="96" bestFit="1" customWidth="1"/>
    <col min="34" max="35" width="12.42578125" style="96" bestFit="1" customWidth="1"/>
    <col min="36" max="36" width="11.7109375" style="96" bestFit="1" customWidth="1"/>
    <col min="37" max="39" width="12.140625" style="96" bestFit="1" customWidth="1"/>
    <col min="40" max="40" width="9.140625" style="96"/>
    <col min="41" max="41" width="14.140625" style="96" bestFit="1" customWidth="1"/>
    <col min="42" max="42" width="9.140625" style="96"/>
    <col min="43" max="43" width="28.85546875" style="96" bestFit="1" customWidth="1"/>
    <col min="44" max="44" width="14" style="96" bestFit="1" customWidth="1"/>
    <col min="45" max="45" width="11.5703125" style="96" bestFit="1" customWidth="1"/>
    <col min="46" max="46" width="11.42578125" style="96" bestFit="1" customWidth="1"/>
    <col min="47" max="47" width="12" style="96" bestFit="1" customWidth="1"/>
    <col min="48" max="48" width="11.5703125" style="96" bestFit="1" customWidth="1"/>
    <col min="49" max="49" width="11.42578125" style="96" bestFit="1" customWidth="1"/>
    <col min="50" max="51" width="12.140625" style="96" bestFit="1" customWidth="1"/>
    <col min="52" max="53" width="11.7109375" style="96" bestFit="1" customWidth="1"/>
    <col min="54" max="54" width="12" style="96" bestFit="1" customWidth="1"/>
    <col min="55" max="55" width="12.140625" style="96" bestFit="1" customWidth="1"/>
    <col min="56" max="56" width="9.140625" style="96"/>
    <col min="57" max="57" width="14.140625" style="96" bestFit="1" customWidth="1"/>
    <col min="58" max="58" width="9.140625" style="96"/>
    <col min="59" max="59" width="28.85546875" style="96" bestFit="1" customWidth="1"/>
    <col min="60" max="60" width="14" style="96" bestFit="1" customWidth="1"/>
    <col min="61" max="61" width="11.5703125" style="96" bestFit="1" customWidth="1"/>
    <col min="62" max="62" width="11.42578125" style="96" bestFit="1" customWidth="1"/>
    <col min="63" max="63" width="12" style="96" bestFit="1" customWidth="1"/>
    <col min="64" max="64" width="11.5703125" style="96" bestFit="1" customWidth="1"/>
    <col min="65" max="65" width="10.7109375" style="96" bestFit="1" customWidth="1"/>
    <col min="66" max="67" width="12" style="96" bestFit="1" customWidth="1"/>
    <col min="68" max="68" width="11.5703125" style="96" bestFit="1" customWidth="1"/>
    <col min="69" max="69" width="11.7109375" style="96" bestFit="1" customWidth="1"/>
    <col min="70" max="70" width="12" style="96" bestFit="1" customWidth="1"/>
    <col min="71" max="71" width="11.5703125" style="96" bestFit="1" customWidth="1"/>
    <col min="72" max="72" width="9.140625" style="96"/>
    <col min="73" max="73" width="14.140625" style="96" bestFit="1" customWidth="1"/>
    <col min="74" max="74" width="9.140625" style="96"/>
    <col min="75" max="75" width="28.85546875" style="96" bestFit="1" customWidth="1"/>
    <col min="76" max="76" width="14" style="96" bestFit="1" customWidth="1"/>
    <col min="77" max="77" width="11.5703125" style="96" bestFit="1" customWidth="1"/>
    <col min="78" max="78" width="11.42578125" style="96" bestFit="1" customWidth="1"/>
    <col min="79" max="79" width="12" style="96" bestFit="1" customWidth="1"/>
    <col min="80" max="80" width="11.5703125" style="96" bestFit="1" customWidth="1"/>
    <col min="81" max="81" width="11.42578125" style="96" bestFit="1" customWidth="1"/>
    <col min="82" max="83" width="12" style="96" bestFit="1" customWidth="1"/>
    <col min="84" max="84" width="11.5703125" style="96" bestFit="1" customWidth="1"/>
    <col min="85" max="85" width="11.7109375" style="96" bestFit="1" customWidth="1"/>
    <col min="86" max="86" width="12" style="96" bestFit="1" customWidth="1"/>
    <col min="87" max="87" width="11.7109375" style="96" bestFit="1" customWidth="1"/>
    <col min="88" max="88" width="9.140625" style="96"/>
    <col min="89" max="89" width="14.140625" style="96" bestFit="1" customWidth="1"/>
    <col min="90" max="90" width="9.140625" style="96"/>
    <col min="91" max="91" width="28.85546875" style="96" bestFit="1" customWidth="1"/>
    <col min="92" max="92" width="14" style="96" bestFit="1" customWidth="1"/>
    <col min="93" max="93" width="11.5703125" style="96" bestFit="1" customWidth="1"/>
    <col min="94" max="94" width="11.42578125" style="96" bestFit="1" customWidth="1"/>
    <col min="95" max="95" width="12" style="96" bestFit="1" customWidth="1"/>
    <col min="96" max="96" width="11.5703125" style="96" bestFit="1" customWidth="1"/>
    <col min="97" max="97" width="10.7109375" style="96" bestFit="1" customWidth="1"/>
    <col min="98" max="99" width="12" style="96" bestFit="1" customWidth="1"/>
    <col min="100" max="101" width="11.7109375" style="96" bestFit="1" customWidth="1"/>
    <col min="102" max="102" width="12" style="96" bestFit="1" customWidth="1"/>
    <col min="103" max="103" width="11.5703125" style="96" bestFit="1" customWidth="1"/>
    <col min="104" max="104" width="9.140625" style="96"/>
    <col min="105" max="105" width="14.140625" style="96" bestFit="1" customWidth="1"/>
    <col min="106" max="106" width="9.140625" style="96"/>
    <col min="107" max="107" width="28.85546875" style="96" bestFit="1" customWidth="1"/>
    <col min="108" max="108" width="14" style="96" bestFit="1" customWidth="1"/>
    <col min="109" max="109" width="11.5703125" style="96" bestFit="1" customWidth="1"/>
    <col min="110" max="110" width="11.42578125" style="96" bestFit="1" customWidth="1"/>
    <col min="111" max="111" width="12" style="96" bestFit="1" customWidth="1"/>
    <col min="112" max="112" width="11.5703125" style="96" bestFit="1" customWidth="1"/>
    <col min="113" max="113" width="10.7109375" style="96" bestFit="1" customWidth="1"/>
    <col min="114" max="115" width="12" style="96" bestFit="1" customWidth="1"/>
    <col min="116" max="116" width="11.5703125" style="96" bestFit="1" customWidth="1"/>
    <col min="117" max="117" width="11.7109375" style="96" bestFit="1" customWidth="1"/>
    <col min="118" max="118" width="12" style="96" bestFit="1" customWidth="1"/>
    <col min="119" max="119" width="11.5703125" style="96" bestFit="1" customWidth="1"/>
    <col min="120" max="120" width="9.140625" style="96"/>
    <col min="121" max="121" width="14.140625" style="96" bestFit="1" customWidth="1"/>
    <col min="122" max="122" width="9.140625" style="96"/>
    <col min="123" max="123" width="28.85546875" style="96" bestFit="1" customWidth="1"/>
    <col min="124" max="124" width="14" style="96" bestFit="1" customWidth="1"/>
    <col min="125" max="125" width="11.5703125" style="96" bestFit="1" customWidth="1"/>
    <col min="126" max="126" width="11.42578125" style="96" bestFit="1" customWidth="1"/>
    <col min="127" max="127" width="12" style="96" bestFit="1" customWidth="1"/>
    <col min="128" max="128" width="11.5703125" style="96" bestFit="1" customWidth="1"/>
    <col min="129" max="129" width="10.7109375" style="96" bestFit="1" customWidth="1"/>
    <col min="130" max="131" width="12" style="96" bestFit="1" customWidth="1"/>
    <col min="132" max="132" width="11.5703125" style="96" bestFit="1" customWidth="1"/>
    <col min="133" max="133" width="11.7109375" style="96" bestFit="1" customWidth="1"/>
    <col min="134" max="134" width="12" style="96" bestFit="1" customWidth="1"/>
    <col min="135" max="135" width="11.5703125" style="96" bestFit="1" customWidth="1"/>
    <col min="136" max="136" width="9.140625" style="96"/>
    <col min="137" max="137" width="14.140625" style="96" bestFit="1" customWidth="1"/>
    <col min="138" max="138" width="9.140625" style="96"/>
    <col min="139" max="139" width="28.85546875" style="96" bestFit="1" customWidth="1"/>
    <col min="140" max="140" width="14" style="96" bestFit="1" customWidth="1"/>
    <col min="141" max="141" width="11.5703125" style="96" bestFit="1" customWidth="1"/>
    <col min="142" max="142" width="11.42578125" style="96" bestFit="1" customWidth="1"/>
    <col min="143" max="143" width="12" style="96" bestFit="1" customWidth="1"/>
    <col min="144" max="144" width="11.5703125" style="96" bestFit="1" customWidth="1"/>
    <col min="145" max="145" width="10.7109375" style="96" bestFit="1" customWidth="1"/>
    <col min="146" max="147" width="12" style="96" bestFit="1" customWidth="1"/>
    <col min="148" max="148" width="11.5703125" style="96" bestFit="1" customWidth="1"/>
    <col min="149" max="149" width="11.7109375" style="96" bestFit="1" customWidth="1"/>
    <col min="150" max="150" width="12" style="96" bestFit="1" customWidth="1"/>
    <col min="151" max="151" width="11.5703125" style="96" bestFit="1" customWidth="1"/>
    <col min="152" max="152" width="9.140625" style="96"/>
    <col min="153" max="153" width="14.140625" style="96" bestFit="1" customWidth="1"/>
    <col min="154" max="154" width="9.140625" style="96"/>
    <col min="155" max="155" width="28.85546875" style="96" bestFit="1" customWidth="1"/>
    <col min="156" max="156" width="14" style="96" bestFit="1" customWidth="1"/>
    <col min="157" max="157" width="11.5703125" style="96" bestFit="1" customWidth="1"/>
    <col min="158" max="158" width="11.42578125" style="96" bestFit="1" customWidth="1"/>
    <col min="159" max="159" width="12" style="96" bestFit="1" customWidth="1"/>
    <col min="160" max="160" width="11.5703125" style="96" bestFit="1" customWidth="1"/>
    <col min="161" max="161" width="10.7109375" style="96" bestFit="1" customWidth="1"/>
    <col min="162" max="163" width="12" style="96" bestFit="1" customWidth="1"/>
    <col min="164" max="164" width="11.5703125" style="96" bestFit="1" customWidth="1"/>
    <col min="165" max="165" width="11.7109375" style="96" bestFit="1" customWidth="1"/>
    <col min="166" max="166" width="12" style="96" bestFit="1" customWidth="1"/>
    <col min="167" max="167" width="11.5703125" style="96" bestFit="1" customWidth="1"/>
    <col min="168" max="168" width="9.140625" style="96"/>
    <col min="169" max="169" width="14.140625" style="96" bestFit="1" customWidth="1"/>
    <col min="170" max="170" width="9.140625" style="96"/>
    <col min="171" max="171" width="28.85546875" style="96" bestFit="1" customWidth="1"/>
    <col min="172" max="172" width="14" style="96" bestFit="1" customWidth="1"/>
    <col min="173" max="173" width="11.5703125" style="96" bestFit="1" customWidth="1"/>
    <col min="174" max="174" width="11.42578125" style="96" bestFit="1" customWidth="1"/>
    <col min="175" max="175" width="12" style="96" bestFit="1" customWidth="1"/>
    <col min="176" max="176" width="11.5703125" style="96" bestFit="1" customWidth="1"/>
    <col min="177" max="177" width="10.7109375" style="96" bestFit="1" customWidth="1"/>
    <col min="178" max="179" width="12" style="96" bestFit="1" customWidth="1"/>
    <col min="180" max="180" width="11.5703125" style="96" bestFit="1" customWidth="1"/>
    <col min="181" max="181" width="11.7109375" style="96" bestFit="1" customWidth="1"/>
    <col min="182" max="182" width="12" style="96" bestFit="1" customWidth="1"/>
    <col min="183" max="183" width="11.5703125" style="96" bestFit="1" customWidth="1"/>
    <col min="184" max="16384" width="9.140625" style="96"/>
  </cols>
  <sheetData>
    <row r="1" spans="2:184" ht="60.75" customHeight="1" thickBot="1">
      <c r="B1" s="90" t="s">
        <v>78</v>
      </c>
      <c r="C1" s="91">
        <f>SUM(F3:F12)</f>
        <v>339739.5221212121</v>
      </c>
      <c r="D1" s="92"/>
      <c r="E1" s="93"/>
      <c r="F1" s="93"/>
      <c r="G1" s="93"/>
      <c r="H1" s="94"/>
      <c r="I1" s="95" t="s">
        <v>53</v>
      </c>
      <c r="J1" s="168" t="s">
        <v>7</v>
      </c>
      <c r="K1" s="169"/>
      <c r="L1" s="169"/>
      <c r="M1" s="169"/>
      <c r="N1" s="169"/>
      <c r="O1" s="169"/>
      <c r="P1" s="169"/>
      <c r="Q1" s="169"/>
      <c r="R1" s="169"/>
      <c r="S1" s="169"/>
      <c r="T1" s="169"/>
      <c r="U1" s="169"/>
      <c r="V1" s="169"/>
      <c r="W1" s="169"/>
      <c r="X1" s="170"/>
      <c r="Z1" s="168" t="str">
        <f>$J$1&amp;"-"&amp;C3</f>
        <v>Open To Buy-Bikes</v>
      </c>
      <c r="AA1" s="169"/>
      <c r="AB1" s="169"/>
      <c r="AC1" s="169"/>
      <c r="AD1" s="169"/>
      <c r="AE1" s="169"/>
      <c r="AF1" s="169"/>
      <c r="AG1" s="169"/>
      <c r="AH1" s="169"/>
      <c r="AI1" s="169"/>
      <c r="AJ1" s="169"/>
      <c r="AK1" s="169"/>
      <c r="AL1" s="169"/>
      <c r="AM1" s="169"/>
      <c r="AN1" s="170"/>
      <c r="AP1" s="168" t="str">
        <f>$J$1&amp;"-"&amp;C4</f>
        <v>Open To Buy-Accessories</v>
      </c>
      <c r="AQ1" s="169"/>
      <c r="AR1" s="169"/>
      <c r="AS1" s="169"/>
      <c r="AT1" s="169"/>
      <c r="AU1" s="169"/>
      <c r="AV1" s="169"/>
      <c r="AW1" s="169"/>
      <c r="AX1" s="169"/>
      <c r="AY1" s="169"/>
      <c r="AZ1" s="169"/>
      <c r="BA1" s="169"/>
      <c r="BB1" s="169"/>
      <c r="BC1" s="169"/>
      <c r="BD1" s="170"/>
      <c r="BF1" s="168" t="str">
        <f>$J$1&amp;"-"&amp;C5</f>
        <v>Open To Buy-Trainers</v>
      </c>
      <c r="BG1" s="169"/>
      <c r="BH1" s="169"/>
      <c r="BI1" s="169"/>
      <c r="BJ1" s="169"/>
      <c r="BK1" s="169"/>
      <c r="BL1" s="169"/>
      <c r="BM1" s="169"/>
      <c r="BN1" s="169"/>
      <c r="BO1" s="169"/>
      <c r="BP1" s="169"/>
      <c r="BQ1" s="169"/>
      <c r="BR1" s="169"/>
      <c r="BS1" s="169"/>
      <c r="BT1" s="170"/>
      <c r="BV1" s="168" t="str">
        <f>$J$1&amp;"-"&amp;C6</f>
        <v>Open To Buy-Apparel</v>
      </c>
      <c r="BW1" s="169"/>
      <c r="BX1" s="169"/>
      <c r="BY1" s="169"/>
      <c r="BZ1" s="169"/>
      <c r="CA1" s="169"/>
      <c r="CB1" s="169"/>
      <c r="CC1" s="169"/>
      <c r="CD1" s="169"/>
      <c r="CE1" s="169"/>
      <c r="CF1" s="169"/>
      <c r="CG1" s="169"/>
      <c r="CH1" s="169"/>
      <c r="CI1" s="169"/>
      <c r="CJ1" s="170"/>
      <c r="CL1" s="168" t="str">
        <f>$J$1&amp;"-"&amp;C7</f>
        <v>Open To Buy-Nutritional</v>
      </c>
      <c r="CM1" s="169"/>
      <c r="CN1" s="169"/>
      <c r="CO1" s="169"/>
      <c r="CP1" s="169"/>
      <c r="CQ1" s="169"/>
      <c r="CR1" s="169"/>
      <c r="CS1" s="169"/>
      <c r="CT1" s="169"/>
      <c r="CU1" s="169"/>
      <c r="CV1" s="169"/>
      <c r="CW1" s="169"/>
      <c r="CX1" s="169"/>
      <c r="CY1" s="169"/>
      <c r="CZ1" s="170"/>
      <c r="DB1" s="168" t="str">
        <f>$J$1&amp;"-"&amp;C8</f>
        <v>Open To Buy-</v>
      </c>
      <c r="DC1" s="169"/>
      <c r="DD1" s="169"/>
      <c r="DE1" s="169"/>
      <c r="DF1" s="169"/>
      <c r="DG1" s="169"/>
      <c r="DH1" s="169"/>
      <c r="DI1" s="169"/>
      <c r="DJ1" s="169"/>
      <c r="DK1" s="169"/>
      <c r="DL1" s="169"/>
      <c r="DM1" s="169"/>
      <c r="DN1" s="169"/>
      <c r="DO1" s="169"/>
      <c r="DP1" s="170"/>
      <c r="DR1" s="168" t="str">
        <f>$J$1&amp;"-"&amp;C9</f>
        <v>Open To Buy-</v>
      </c>
      <c r="DS1" s="169"/>
      <c r="DT1" s="169"/>
      <c r="DU1" s="169"/>
      <c r="DV1" s="169"/>
      <c r="DW1" s="169"/>
      <c r="DX1" s="169"/>
      <c r="DY1" s="169"/>
      <c r="DZ1" s="169"/>
      <c r="EA1" s="169"/>
      <c r="EB1" s="169"/>
      <c r="EC1" s="169"/>
      <c r="ED1" s="169"/>
      <c r="EE1" s="169"/>
      <c r="EF1" s="170"/>
      <c r="EH1" s="168" t="str">
        <f>$J$1&amp;"-"&amp;C10</f>
        <v>Open To Buy-</v>
      </c>
      <c r="EI1" s="169"/>
      <c r="EJ1" s="169"/>
      <c r="EK1" s="169"/>
      <c r="EL1" s="169"/>
      <c r="EM1" s="169"/>
      <c r="EN1" s="169"/>
      <c r="EO1" s="169"/>
      <c r="EP1" s="169"/>
      <c r="EQ1" s="169"/>
      <c r="ER1" s="169"/>
      <c r="ES1" s="169"/>
      <c r="ET1" s="169"/>
      <c r="EU1" s="169"/>
      <c r="EV1" s="170"/>
      <c r="EX1" s="168" t="str">
        <f>$J$1&amp;"-"&amp;C11</f>
        <v>Open To Buy-</v>
      </c>
      <c r="EY1" s="169"/>
      <c r="EZ1" s="169"/>
      <c r="FA1" s="169"/>
      <c r="FB1" s="169"/>
      <c r="FC1" s="169"/>
      <c r="FD1" s="169"/>
      <c r="FE1" s="169"/>
      <c r="FF1" s="169"/>
      <c r="FG1" s="169"/>
      <c r="FH1" s="169"/>
      <c r="FI1" s="169"/>
      <c r="FJ1" s="169"/>
      <c r="FK1" s="169"/>
      <c r="FL1" s="170"/>
      <c r="FN1" s="168" t="str">
        <f>$J$1&amp;"-"&amp;C12</f>
        <v>Open To Buy-</v>
      </c>
      <c r="FO1" s="169"/>
      <c r="FP1" s="169"/>
      <c r="FQ1" s="169"/>
      <c r="FR1" s="169"/>
      <c r="FS1" s="169"/>
      <c r="FT1" s="169"/>
      <c r="FU1" s="169"/>
      <c r="FV1" s="169"/>
      <c r="FW1" s="169"/>
      <c r="FX1" s="169"/>
      <c r="FY1" s="169"/>
      <c r="FZ1" s="169"/>
      <c r="GA1" s="169"/>
      <c r="GB1" s="170"/>
    </row>
    <row r="2" spans="2:184" ht="19.5" thickBot="1">
      <c r="B2" s="97" t="s">
        <v>0</v>
      </c>
      <c r="C2" s="143">
        <v>41691</v>
      </c>
      <c r="D2" s="98" t="s">
        <v>1</v>
      </c>
      <c r="E2" s="98" t="s">
        <v>47</v>
      </c>
      <c r="F2" s="98" t="s">
        <v>76</v>
      </c>
      <c r="G2" s="98" t="s">
        <v>51</v>
      </c>
      <c r="H2" s="99" t="s">
        <v>77</v>
      </c>
      <c r="I2" s="95" t="s">
        <v>52</v>
      </c>
      <c r="J2" s="100"/>
      <c r="K2" s="101"/>
      <c r="L2" s="101"/>
      <c r="M2" s="101"/>
      <c r="N2" s="101"/>
      <c r="O2" s="167" t="s">
        <v>46</v>
      </c>
      <c r="P2" s="167"/>
      <c r="Q2" s="167"/>
      <c r="R2" s="101"/>
      <c r="S2" s="101"/>
      <c r="T2" s="101"/>
      <c r="U2" s="101"/>
      <c r="V2" s="101"/>
      <c r="W2" s="101"/>
      <c r="X2" s="102"/>
      <c r="Z2" s="100"/>
      <c r="AA2" s="101"/>
      <c r="AB2" s="101"/>
      <c r="AC2" s="101"/>
      <c r="AD2" s="101"/>
      <c r="AE2" s="101"/>
      <c r="AF2" s="101"/>
      <c r="AG2" s="101"/>
      <c r="AH2" s="101"/>
      <c r="AI2" s="101"/>
      <c r="AJ2" s="101"/>
      <c r="AK2" s="101"/>
      <c r="AL2" s="101"/>
      <c r="AM2" s="101"/>
      <c r="AN2" s="102"/>
      <c r="AP2" s="100"/>
      <c r="AQ2" s="101"/>
      <c r="AR2" s="101"/>
      <c r="AS2" s="101"/>
      <c r="AT2" s="101"/>
      <c r="AU2" s="101"/>
      <c r="AV2" s="101"/>
      <c r="AW2" s="101"/>
      <c r="AX2" s="101"/>
      <c r="AY2" s="101"/>
      <c r="AZ2" s="101"/>
      <c r="BA2" s="101"/>
      <c r="BB2" s="101"/>
      <c r="BC2" s="101"/>
      <c r="BD2" s="102"/>
      <c r="BF2" s="100"/>
      <c r="BG2" s="101"/>
      <c r="BH2" s="101"/>
      <c r="BI2" s="101"/>
      <c r="BJ2" s="101"/>
      <c r="BK2" s="101"/>
      <c r="BL2" s="101"/>
      <c r="BM2" s="101"/>
      <c r="BN2" s="101"/>
      <c r="BO2" s="101"/>
      <c r="BP2" s="101"/>
      <c r="BQ2" s="101"/>
      <c r="BR2" s="101"/>
      <c r="BS2" s="101"/>
      <c r="BT2" s="102"/>
      <c r="BV2" s="100"/>
      <c r="BW2" s="101"/>
      <c r="BX2" s="101"/>
      <c r="BY2" s="101"/>
      <c r="BZ2" s="101"/>
      <c r="CA2" s="101"/>
      <c r="CB2" s="101"/>
      <c r="CC2" s="101"/>
      <c r="CD2" s="101"/>
      <c r="CE2" s="101"/>
      <c r="CF2" s="101"/>
      <c r="CG2" s="101"/>
      <c r="CH2" s="101"/>
      <c r="CI2" s="101"/>
      <c r="CJ2" s="102"/>
      <c r="CL2" s="100"/>
      <c r="CM2" s="101"/>
      <c r="CN2" s="101"/>
      <c r="CO2" s="101"/>
      <c r="CP2" s="101"/>
      <c r="CQ2" s="101"/>
      <c r="CR2" s="101"/>
      <c r="CS2" s="101"/>
      <c r="CT2" s="101"/>
      <c r="CU2" s="101"/>
      <c r="CV2" s="101"/>
      <c r="CW2" s="101"/>
      <c r="CX2" s="101"/>
      <c r="CY2" s="101"/>
      <c r="CZ2" s="102"/>
      <c r="DB2" s="100"/>
      <c r="DC2" s="101"/>
      <c r="DD2" s="101"/>
      <c r="DE2" s="101"/>
      <c r="DF2" s="101"/>
      <c r="DG2" s="101"/>
      <c r="DH2" s="101"/>
      <c r="DI2" s="101"/>
      <c r="DJ2" s="101"/>
      <c r="DK2" s="101"/>
      <c r="DL2" s="101"/>
      <c r="DM2" s="101"/>
      <c r="DN2" s="101"/>
      <c r="DO2" s="101"/>
      <c r="DP2" s="102"/>
      <c r="DR2" s="100"/>
      <c r="DS2" s="101"/>
      <c r="DT2" s="101"/>
      <c r="DU2" s="101"/>
      <c r="DV2" s="101"/>
      <c r="DW2" s="101"/>
      <c r="DX2" s="101"/>
      <c r="DY2" s="101"/>
      <c r="DZ2" s="101"/>
      <c r="EA2" s="101"/>
      <c r="EB2" s="101"/>
      <c r="EC2" s="101"/>
      <c r="ED2" s="101"/>
      <c r="EE2" s="101"/>
      <c r="EF2" s="102"/>
      <c r="EH2" s="100"/>
      <c r="EI2" s="101"/>
      <c r="EJ2" s="101"/>
      <c r="EK2" s="101"/>
      <c r="EL2" s="101"/>
      <c r="EM2" s="101"/>
      <c r="EN2" s="101"/>
      <c r="EO2" s="101"/>
      <c r="EP2" s="101"/>
      <c r="EQ2" s="101"/>
      <c r="ER2" s="101"/>
      <c r="ES2" s="101"/>
      <c r="ET2" s="101"/>
      <c r="EU2" s="101"/>
      <c r="EV2" s="102"/>
      <c r="EX2" s="100"/>
      <c r="EY2" s="101"/>
      <c r="EZ2" s="101"/>
      <c r="FA2" s="101"/>
      <c r="FB2" s="101"/>
      <c r="FC2" s="101"/>
      <c r="FD2" s="101"/>
      <c r="FE2" s="101"/>
      <c r="FF2" s="101"/>
      <c r="FG2" s="101"/>
      <c r="FH2" s="101"/>
      <c r="FI2" s="101"/>
      <c r="FJ2" s="101"/>
      <c r="FK2" s="101"/>
      <c r="FL2" s="102"/>
      <c r="FM2" s="95" t="s">
        <v>89</v>
      </c>
      <c r="FN2" s="100"/>
      <c r="FO2" s="101"/>
      <c r="FP2" s="101"/>
      <c r="FQ2" s="101"/>
      <c r="FR2" s="101"/>
      <c r="FS2" s="101"/>
      <c r="FT2" s="101"/>
      <c r="FU2" s="101"/>
      <c r="FV2" s="101"/>
      <c r="FW2" s="101"/>
      <c r="FX2" s="101"/>
      <c r="FY2" s="101"/>
      <c r="FZ2" s="101"/>
      <c r="GA2" s="101"/>
      <c r="GB2" s="102"/>
    </row>
    <row r="3" spans="2:184" ht="19.5" thickBot="1">
      <c r="B3" s="103" t="s">
        <v>36</v>
      </c>
      <c r="C3" s="146" t="s">
        <v>42</v>
      </c>
      <c r="D3" s="39">
        <v>3</v>
      </c>
      <c r="E3" s="104">
        <f t="shared" ref="E3:E4" si="0">F3/$F$13</f>
        <v>1.3855623864166035E-2</v>
      </c>
      <c r="F3" s="105">
        <f>H3/(1-G3)</f>
        <v>4707.3030303030309</v>
      </c>
      <c r="G3" s="40">
        <v>0.34</v>
      </c>
      <c r="H3" s="106">
        <f>SUM(AB7:AM7)</f>
        <v>3106.82</v>
      </c>
      <c r="I3" s="95" t="s">
        <v>52</v>
      </c>
      <c r="J3" s="100"/>
      <c r="K3" s="107" t="s">
        <v>0</v>
      </c>
      <c r="L3" s="142">
        <f>$C$2</f>
        <v>41691</v>
      </c>
      <c r="M3" s="108"/>
      <c r="N3" s="108"/>
      <c r="O3" s="167"/>
      <c r="P3" s="167"/>
      <c r="Q3" s="167"/>
      <c r="R3" s="108"/>
      <c r="S3" s="108"/>
      <c r="T3" s="108"/>
      <c r="U3" s="108"/>
      <c r="V3" s="108"/>
      <c r="W3" s="108"/>
      <c r="X3" s="102"/>
      <c r="Y3" s="95" t="s">
        <v>53</v>
      </c>
      <c r="Z3" s="100"/>
      <c r="AA3" s="107" t="s">
        <v>0</v>
      </c>
      <c r="AB3" s="142">
        <f>$C$2</f>
        <v>41691</v>
      </c>
      <c r="AC3" s="108"/>
      <c r="AD3" s="108"/>
      <c r="AE3" s="108"/>
      <c r="AF3" s="108"/>
      <c r="AG3" s="108"/>
      <c r="AH3" s="108"/>
      <c r="AI3" s="108"/>
      <c r="AJ3" s="108"/>
      <c r="AK3" s="108"/>
      <c r="AL3" s="108"/>
      <c r="AM3" s="108"/>
      <c r="AN3" s="102"/>
      <c r="AO3" s="95" t="s">
        <v>56</v>
      </c>
      <c r="AP3" s="100"/>
      <c r="AQ3" s="107" t="s">
        <v>0</v>
      </c>
      <c r="AR3" s="142">
        <f>$C$2</f>
        <v>41691</v>
      </c>
      <c r="AS3" s="108"/>
      <c r="AT3" s="108"/>
      <c r="AU3" s="108"/>
      <c r="AV3" s="108"/>
      <c r="AW3" s="108"/>
      <c r="AX3" s="108"/>
      <c r="AY3" s="108"/>
      <c r="AZ3" s="108"/>
      <c r="BA3" s="108"/>
      <c r="BB3" s="108"/>
      <c r="BC3" s="108"/>
      <c r="BD3" s="102"/>
      <c r="BE3" s="95" t="s">
        <v>56</v>
      </c>
      <c r="BF3" s="100"/>
      <c r="BG3" s="107" t="s">
        <v>0</v>
      </c>
      <c r="BH3" s="142">
        <f>$C$2</f>
        <v>41691</v>
      </c>
      <c r="BI3" s="108"/>
      <c r="BJ3" s="108"/>
      <c r="BK3" s="108"/>
      <c r="BL3" s="108"/>
      <c r="BM3" s="108"/>
      <c r="BN3" s="108"/>
      <c r="BO3" s="108"/>
      <c r="BP3" s="108"/>
      <c r="BQ3" s="108"/>
      <c r="BR3" s="108"/>
      <c r="BS3" s="108"/>
      <c r="BT3" s="102"/>
      <c r="BU3" s="95" t="s">
        <v>56</v>
      </c>
      <c r="BV3" s="100"/>
      <c r="BW3" s="107" t="s">
        <v>0</v>
      </c>
      <c r="BX3" s="142">
        <f>$C$2</f>
        <v>41691</v>
      </c>
      <c r="BY3" s="108"/>
      <c r="BZ3" s="108"/>
      <c r="CA3" s="108"/>
      <c r="CB3" s="108"/>
      <c r="CC3" s="108"/>
      <c r="CD3" s="108"/>
      <c r="CE3" s="108"/>
      <c r="CF3" s="108"/>
      <c r="CG3" s="108"/>
      <c r="CH3" s="108"/>
      <c r="CI3" s="108"/>
      <c r="CJ3" s="102"/>
      <c r="CK3" s="95" t="s">
        <v>56</v>
      </c>
      <c r="CL3" s="100"/>
      <c r="CM3" s="107" t="s">
        <v>0</v>
      </c>
      <c r="CN3" s="142">
        <f>$C$2</f>
        <v>41691</v>
      </c>
      <c r="CO3" s="108"/>
      <c r="CP3" s="108"/>
      <c r="CQ3" s="108"/>
      <c r="CR3" s="108"/>
      <c r="CS3" s="108"/>
      <c r="CT3" s="108"/>
      <c r="CU3" s="108"/>
      <c r="CV3" s="108"/>
      <c r="CW3" s="108"/>
      <c r="CX3" s="108"/>
      <c r="CY3" s="108"/>
      <c r="CZ3" s="102"/>
      <c r="DA3" s="95" t="s">
        <v>56</v>
      </c>
      <c r="DB3" s="100"/>
      <c r="DC3" s="107" t="s">
        <v>0</v>
      </c>
      <c r="DD3" s="142">
        <f>$C$2</f>
        <v>41691</v>
      </c>
      <c r="DE3" s="108"/>
      <c r="DF3" s="108"/>
      <c r="DG3" s="108"/>
      <c r="DH3" s="108"/>
      <c r="DI3" s="108"/>
      <c r="DJ3" s="108"/>
      <c r="DK3" s="108"/>
      <c r="DL3" s="108"/>
      <c r="DM3" s="108"/>
      <c r="DN3" s="108"/>
      <c r="DO3" s="108"/>
      <c r="DP3" s="102"/>
      <c r="DQ3" s="95" t="s">
        <v>56</v>
      </c>
      <c r="DR3" s="100"/>
      <c r="DS3" s="107" t="s">
        <v>0</v>
      </c>
      <c r="DT3" s="142">
        <f>$C$2</f>
        <v>41691</v>
      </c>
      <c r="DU3" s="108"/>
      <c r="DV3" s="108"/>
      <c r="DW3" s="108"/>
      <c r="DX3" s="108"/>
      <c r="DY3" s="108"/>
      <c r="DZ3" s="108"/>
      <c r="EA3" s="108"/>
      <c r="EB3" s="108"/>
      <c r="EC3" s="108"/>
      <c r="ED3" s="108"/>
      <c r="EE3" s="108"/>
      <c r="EF3" s="102"/>
      <c r="EG3" s="95" t="s">
        <v>56</v>
      </c>
      <c r="EH3" s="100"/>
      <c r="EI3" s="107" t="s">
        <v>0</v>
      </c>
      <c r="EJ3" s="142">
        <f>$C$2</f>
        <v>41691</v>
      </c>
      <c r="EK3" s="108"/>
      <c r="EL3" s="108"/>
      <c r="EM3" s="108"/>
      <c r="EN3" s="108"/>
      <c r="EO3" s="108"/>
      <c r="EP3" s="108"/>
      <c r="EQ3" s="108"/>
      <c r="ER3" s="108"/>
      <c r="ES3" s="108"/>
      <c r="ET3" s="108"/>
      <c r="EU3" s="108"/>
      <c r="EV3" s="102"/>
      <c r="EW3" s="95" t="s">
        <v>56</v>
      </c>
      <c r="EX3" s="100"/>
      <c r="EY3" s="107" t="s">
        <v>0</v>
      </c>
      <c r="EZ3" s="142">
        <f>$C$2</f>
        <v>41691</v>
      </c>
      <c r="FA3" s="108"/>
      <c r="FB3" s="108"/>
      <c r="FC3" s="108"/>
      <c r="FD3" s="108"/>
      <c r="FE3" s="108"/>
      <c r="FF3" s="108"/>
      <c r="FG3" s="108"/>
      <c r="FH3" s="108"/>
      <c r="FI3" s="108"/>
      <c r="FJ3" s="108"/>
      <c r="FK3" s="108"/>
      <c r="FL3" s="102"/>
      <c r="FM3" s="95" t="s">
        <v>90</v>
      </c>
      <c r="FN3" s="100"/>
      <c r="FO3" s="107" t="s">
        <v>0</v>
      </c>
      <c r="FP3" s="142">
        <f>$C$2</f>
        <v>41691</v>
      </c>
      <c r="FQ3" s="108"/>
      <c r="FR3" s="108"/>
      <c r="FS3" s="108"/>
      <c r="FT3" s="108"/>
      <c r="FU3" s="108"/>
      <c r="FV3" s="108"/>
      <c r="FW3" s="108"/>
      <c r="FX3" s="108"/>
      <c r="FY3" s="108"/>
      <c r="FZ3" s="108"/>
      <c r="GA3" s="108"/>
      <c r="GB3" s="102"/>
    </row>
    <row r="4" spans="2:184" ht="19.5" thickBot="1">
      <c r="B4" s="109" t="s">
        <v>37</v>
      </c>
      <c r="C4" s="147" t="s">
        <v>49</v>
      </c>
      <c r="D4" s="30">
        <v>3</v>
      </c>
      <c r="E4" s="110">
        <f t="shared" si="0"/>
        <v>9.0496246427821496E-3</v>
      </c>
      <c r="F4" s="111">
        <f t="shared" ref="F4" si="1">H4/(1-G4)</f>
        <v>3074.515151515152</v>
      </c>
      <c r="G4" s="21">
        <v>0.34</v>
      </c>
      <c r="H4" s="112">
        <f>SUM(AR7:BC7)</f>
        <v>2029.18</v>
      </c>
      <c r="I4" s="95" t="s">
        <v>52</v>
      </c>
      <c r="J4" s="100"/>
      <c r="K4" s="107" t="s">
        <v>1</v>
      </c>
      <c r="L4" s="26">
        <f>(AB4*AB10+AR4*AR10+BH4*BH10+BX4*BX10+CN4*CN10+DD4*DD10++DT4*DT10+EJ4*EJ10+EZ4*EZ10+FP4*FP10)/L10</f>
        <v>0.95072521268258992</v>
      </c>
      <c r="M4" s="108"/>
      <c r="N4" s="108"/>
      <c r="O4" s="167"/>
      <c r="P4" s="167"/>
      <c r="Q4" s="167"/>
      <c r="R4" s="108"/>
      <c r="S4" s="108"/>
      <c r="T4" s="108"/>
      <c r="U4" s="108"/>
      <c r="V4" s="108"/>
      <c r="W4" s="108"/>
      <c r="X4" s="102"/>
      <c r="Y4" s="95" t="s">
        <v>52</v>
      </c>
      <c r="Z4" s="100"/>
      <c r="AA4" s="107" t="s">
        <v>1</v>
      </c>
      <c r="AB4" s="26">
        <f>$D3</f>
        <v>3</v>
      </c>
      <c r="AC4" s="108"/>
      <c r="AD4" s="108"/>
      <c r="AE4" s="108"/>
      <c r="AF4" s="108"/>
      <c r="AG4" s="108"/>
      <c r="AH4" s="108"/>
      <c r="AI4" s="108"/>
      <c r="AJ4" s="108"/>
      <c r="AK4" s="108"/>
      <c r="AL4" s="108"/>
      <c r="AM4" s="108"/>
      <c r="AN4" s="102"/>
      <c r="AO4" s="95" t="s">
        <v>52</v>
      </c>
      <c r="AP4" s="100"/>
      <c r="AQ4" s="107" t="s">
        <v>1</v>
      </c>
      <c r="AR4" s="26">
        <f>$D4</f>
        <v>3</v>
      </c>
      <c r="AS4" s="108"/>
      <c r="AT4" s="108"/>
      <c r="AU4" s="108"/>
      <c r="AV4" s="108"/>
      <c r="AW4" s="108"/>
      <c r="AX4" s="108"/>
      <c r="AY4" s="108"/>
      <c r="AZ4" s="108"/>
      <c r="BA4" s="108"/>
      <c r="BB4" s="108"/>
      <c r="BC4" s="108"/>
      <c r="BD4" s="102"/>
      <c r="BE4" s="95" t="s">
        <v>52</v>
      </c>
      <c r="BF4" s="100"/>
      <c r="BG4" s="107" t="s">
        <v>1</v>
      </c>
      <c r="BH4" s="26">
        <f>D5</f>
        <v>3</v>
      </c>
      <c r="BI4" s="108"/>
      <c r="BJ4" s="108"/>
      <c r="BK4" s="108"/>
      <c r="BL4" s="108"/>
      <c r="BM4" s="108"/>
      <c r="BN4" s="108"/>
      <c r="BO4" s="108"/>
      <c r="BP4" s="108"/>
      <c r="BQ4" s="108"/>
      <c r="BR4" s="108"/>
      <c r="BS4" s="108"/>
      <c r="BT4" s="102"/>
      <c r="BU4" s="95" t="s">
        <v>52</v>
      </c>
      <c r="BV4" s="100"/>
      <c r="BW4" s="107" t="s">
        <v>1</v>
      </c>
      <c r="BX4" s="26">
        <f>D6</f>
        <v>3</v>
      </c>
      <c r="BY4" s="108"/>
      <c r="BZ4" s="108"/>
      <c r="CA4" s="108"/>
      <c r="CB4" s="108"/>
      <c r="CC4" s="108"/>
      <c r="CD4" s="108"/>
      <c r="CE4" s="108"/>
      <c r="CF4" s="108"/>
      <c r="CG4" s="108"/>
      <c r="CH4" s="108"/>
      <c r="CI4" s="108"/>
      <c r="CJ4" s="102"/>
      <c r="CK4" s="95" t="s">
        <v>52</v>
      </c>
      <c r="CL4" s="100"/>
      <c r="CM4" s="107" t="s">
        <v>1</v>
      </c>
      <c r="CN4" s="26">
        <f>D7</f>
        <v>3</v>
      </c>
      <c r="CO4" s="108"/>
      <c r="CP4" s="108"/>
      <c r="CQ4" s="108"/>
      <c r="CR4" s="108"/>
      <c r="CS4" s="108"/>
      <c r="CT4" s="108"/>
      <c r="CU4" s="108"/>
      <c r="CV4" s="108"/>
      <c r="CW4" s="108"/>
      <c r="CX4" s="108"/>
      <c r="CY4" s="108"/>
      <c r="CZ4" s="102"/>
      <c r="DA4" s="95" t="s">
        <v>52</v>
      </c>
      <c r="DB4" s="100"/>
      <c r="DC4" s="107" t="s">
        <v>1</v>
      </c>
      <c r="DD4" s="26">
        <f>D8</f>
        <v>0</v>
      </c>
      <c r="DE4" s="108"/>
      <c r="DF4" s="108"/>
      <c r="DG4" s="108"/>
      <c r="DH4" s="108"/>
      <c r="DI4" s="108"/>
      <c r="DJ4" s="108"/>
      <c r="DK4" s="108"/>
      <c r="DL4" s="108"/>
      <c r="DM4" s="108"/>
      <c r="DN4" s="108"/>
      <c r="DO4" s="108"/>
      <c r="DP4" s="102"/>
      <c r="DQ4" s="95" t="s">
        <v>52</v>
      </c>
      <c r="DR4" s="100"/>
      <c r="DS4" s="107" t="s">
        <v>1</v>
      </c>
      <c r="DT4" s="26">
        <f>D9</f>
        <v>0</v>
      </c>
      <c r="DU4" s="108"/>
      <c r="DV4" s="108"/>
      <c r="DW4" s="108"/>
      <c r="DX4" s="108"/>
      <c r="DY4" s="108"/>
      <c r="DZ4" s="108"/>
      <c r="EA4" s="108"/>
      <c r="EB4" s="108"/>
      <c r="EC4" s="108"/>
      <c r="ED4" s="108"/>
      <c r="EE4" s="108"/>
      <c r="EF4" s="102"/>
      <c r="EG4" s="95" t="s">
        <v>52</v>
      </c>
      <c r="EH4" s="100"/>
      <c r="EI4" s="107" t="s">
        <v>1</v>
      </c>
      <c r="EJ4" s="26">
        <f>D10</f>
        <v>0</v>
      </c>
      <c r="EK4" s="108"/>
      <c r="EL4" s="108"/>
      <c r="EM4" s="108"/>
      <c r="EN4" s="108"/>
      <c r="EO4" s="108"/>
      <c r="EP4" s="108"/>
      <c r="EQ4" s="108"/>
      <c r="ER4" s="108"/>
      <c r="ES4" s="108"/>
      <c r="ET4" s="108"/>
      <c r="EU4" s="108"/>
      <c r="EV4" s="102"/>
      <c r="EW4" s="95" t="s">
        <v>52</v>
      </c>
      <c r="EX4" s="100"/>
      <c r="EY4" s="107" t="s">
        <v>1</v>
      </c>
      <c r="EZ4" s="26">
        <f>D11</f>
        <v>0</v>
      </c>
      <c r="FA4" s="108"/>
      <c r="FB4" s="108"/>
      <c r="FC4" s="108"/>
      <c r="FD4" s="108"/>
      <c r="FE4" s="108"/>
      <c r="FF4" s="108"/>
      <c r="FG4" s="108"/>
      <c r="FH4" s="108"/>
      <c r="FI4" s="108"/>
      <c r="FJ4" s="108"/>
      <c r="FK4" s="108"/>
      <c r="FL4" s="102"/>
      <c r="FM4" s="95" t="s">
        <v>52</v>
      </c>
      <c r="FN4" s="100"/>
      <c r="FO4" s="107" t="s">
        <v>1</v>
      </c>
      <c r="FP4" s="26">
        <f>D12</f>
        <v>0</v>
      </c>
      <c r="FQ4" s="108"/>
      <c r="FR4" s="108"/>
      <c r="FS4" s="108"/>
      <c r="FT4" s="108"/>
      <c r="FU4" s="108"/>
      <c r="FV4" s="108"/>
      <c r="FW4" s="108"/>
      <c r="FX4" s="108"/>
      <c r="FY4" s="108"/>
      <c r="FZ4" s="108"/>
      <c r="GA4" s="108"/>
      <c r="GB4" s="102"/>
    </row>
    <row r="5" spans="2:184" ht="18.75">
      <c r="B5" s="109" t="s">
        <v>38</v>
      </c>
      <c r="C5" s="147" t="s">
        <v>41</v>
      </c>
      <c r="D5" s="30">
        <v>3</v>
      </c>
      <c r="E5" s="110">
        <f>F5/$F$13</f>
        <v>0.14094505626437484</v>
      </c>
      <c r="F5" s="111">
        <f>H5/(1-G5)</f>
        <v>47884.606060606064</v>
      </c>
      <c r="G5" s="21">
        <v>0.34</v>
      </c>
      <c r="H5" s="112">
        <f>SUM(BH7:BS7)</f>
        <v>31603.839999999997</v>
      </c>
      <c r="I5" s="95" t="s">
        <v>52</v>
      </c>
      <c r="J5" s="100"/>
      <c r="K5" s="108"/>
      <c r="L5" s="108"/>
      <c r="M5" s="108"/>
      <c r="N5" s="108"/>
      <c r="O5" s="108"/>
      <c r="P5" s="108"/>
      <c r="Q5" s="108"/>
      <c r="R5" s="108"/>
      <c r="S5" s="108"/>
      <c r="T5" s="108"/>
      <c r="U5" s="108"/>
      <c r="V5" s="108"/>
      <c r="W5" s="108"/>
      <c r="X5" s="102"/>
      <c r="Y5" s="95" t="s">
        <v>52</v>
      </c>
      <c r="Z5" s="100"/>
      <c r="AA5" s="108"/>
      <c r="AB5" s="108"/>
      <c r="AC5" s="108"/>
      <c r="AD5" s="108"/>
      <c r="AE5" s="108"/>
      <c r="AF5" s="108"/>
      <c r="AG5" s="108"/>
      <c r="AH5" s="108"/>
      <c r="AI5" s="108"/>
      <c r="AJ5" s="108"/>
      <c r="AK5" s="108"/>
      <c r="AL5" s="108"/>
      <c r="AM5" s="108"/>
      <c r="AN5" s="102"/>
      <c r="AO5" s="95" t="s">
        <v>52</v>
      </c>
      <c r="AP5" s="100"/>
      <c r="AQ5" s="108"/>
      <c r="AR5" s="108"/>
      <c r="AS5" s="108"/>
      <c r="AT5" s="108"/>
      <c r="AU5" s="108"/>
      <c r="AV5" s="108"/>
      <c r="AW5" s="108"/>
      <c r="AX5" s="108"/>
      <c r="AY5" s="108"/>
      <c r="AZ5" s="108"/>
      <c r="BA5" s="108"/>
      <c r="BB5" s="108"/>
      <c r="BC5" s="108"/>
      <c r="BD5" s="102"/>
      <c r="BE5" s="95" t="s">
        <v>52</v>
      </c>
      <c r="BF5" s="100"/>
      <c r="BG5" s="108"/>
      <c r="BH5" s="108"/>
      <c r="BI5" s="108"/>
      <c r="BJ5" s="108"/>
      <c r="BK5" s="108"/>
      <c r="BL5" s="108"/>
      <c r="BM5" s="108"/>
      <c r="BN5" s="108"/>
      <c r="BO5" s="108"/>
      <c r="BP5" s="108"/>
      <c r="BQ5" s="108"/>
      <c r="BR5" s="108"/>
      <c r="BS5" s="108"/>
      <c r="BT5" s="102"/>
      <c r="BU5" s="95" t="s">
        <v>52</v>
      </c>
      <c r="BV5" s="100"/>
      <c r="BW5" s="108"/>
      <c r="BX5" s="108"/>
      <c r="BY5" s="108"/>
      <c r="BZ5" s="108"/>
      <c r="CA5" s="108"/>
      <c r="CB5" s="108"/>
      <c r="CC5" s="108"/>
      <c r="CD5" s="108"/>
      <c r="CE5" s="108"/>
      <c r="CF5" s="108"/>
      <c r="CG5" s="108"/>
      <c r="CH5" s="108"/>
      <c r="CI5" s="108"/>
      <c r="CJ5" s="102"/>
      <c r="CK5" s="95" t="s">
        <v>52</v>
      </c>
      <c r="CL5" s="100"/>
      <c r="CM5" s="108"/>
      <c r="CN5" s="108"/>
      <c r="CO5" s="108"/>
      <c r="CP5" s="108"/>
      <c r="CQ5" s="108"/>
      <c r="CR5" s="108"/>
      <c r="CS5" s="108"/>
      <c r="CT5" s="108"/>
      <c r="CU5" s="108"/>
      <c r="CV5" s="108"/>
      <c r="CW5" s="108"/>
      <c r="CX5" s="108"/>
      <c r="CY5" s="108"/>
      <c r="CZ5" s="102"/>
      <c r="DA5" s="95" t="s">
        <v>52</v>
      </c>
      <c r="DB5" s="100"/>
      <c r="DC5" s="108"/>
      <c r="DD5" s="108"/>
      <c r="DE5" s="108"/>
      <c r="DF5" s="108"/>
      <c r="DG5" s="108"/>
      <c r="DH5" s="108"/>
      <c r="DI5" s="108"/>
      <c r="DJ5" s="108"/>
      <c r="DK5" s="108"/>
      <c r="DL5" s="108"/>
      <c r="DM5" s="108"/>
      <c r="DN5" s="108"/>
      <c r="DO5" s="108"/>
      <c r="DP5" s="102"/>
      <c r="DQ5" s="95" t="s">
        <v>52</v>
      </c>
      <c r="DR5" s="100"/>
      <c r="DS5" s="108"/>
      <c r="DT5" s="108"/>
      <c r="DU5" s="108"/>
      <c r="DV5" s="108"/>
      <c r="DW5" s="108"/>
      <c r="DX5" s="108"/>
      <c r="DY5" s="108"/>
      <c r="DZ5" s="108"/>
      <c r="EA5" s="108"/>
      <c r="EB5" s="108"/>
      <c r="EC5" s="108"/>
      <c r="ED5" s="108"/>
      <c r="EE5" s="108"/>
      <c r="EF5" s="102"/>
      <c r="EG5" s="95" t="s">
        <v>52</v>
      </c>
      <c r="EH5" s="100"/>
      <c r="EI5" s="108"/>
      <c r="EJ5" s="108"/>
      <c r="EK5" s="108"/>
      <c r="EL5" s="108"/>
      <c r="EM5" s="108"/>
      <c r="EN5" s="108"/>
      <c r="EO5" s="108"/>
      <c r="EP5" s="108"/>
      <c r="EQ5" s="108"/>
      <c r="ER5" s="108"/>
      <c r="ES5" s="108"/>
      <c r="ET5" s="108"/>
      <c r="EU5" s="108"/>
      <c r="EV5" s="102"/>
      <c r="EW5" s="95" t="s">
        <v>52</v>
      </c>
      <c r="EX5" s="100"/>
      <c r="EY5" s="108"/>
      <c r="EZ5" s="108"/>
      <c r="FA5" s="108"/>
      <c r="FB5" s="108"/>
      <c r="FC5" s="108"/>
      <c r="FD5" s="108"/>
      <c r="FE5" s="108"/>
      <c r="FF5" s="108"/>
      <c r="FG5" s="108"/>
      <c r="FH5" s="108"/>
      <c r="FI5" s="108"/>
      <c r="FJ5" s="108"/>
      <c r="FK5" s="108"/>
      <c r="FL5" s="102"/>
      <c r="FM5" s="95" t="s">
        <v>52</v>
      </c>
      <c r="FN5" s="100"/>
      <c r="FO5" s="108"/>
      <c r="FP5" s="108"/>
      <c r="FQ5" s="108"/>
      <c r="FR5" s="108"/>
      <c r="FS5" s="108"/>
      <c r="FT5" s="108"/>
      <c r="FU5" s="108"/>
      <c r="FV5" s="108"/>
      <c r="FW5" s="108"/>
      <c r="FX5" s="108"/>
      <c r="FY5" s="108"/>
      <c r="FZ5" s="108"/>
      <c r="GA5" s="108"/>
      <c r="GB5" s="102"/>
    </row>
    <row r="6" spans="2:184" ht="19.5" thickBot="1">
      <c r="B6" s="109" t="s">
        <v>39</v>
      </c>
      <c r="C6" s="147" t="s">
        <v>43</v>
      </c>
      <c r="D6" s="30">
        <v>3</v>
      </c>
      <c r="E6" s="110">
        <f t="shared" ref="E6:E12" si="2">F6/$F$13</f>
        <v>1.0542836345487833E-2</v>
      </c>
      <c r="F6" s="111">
        <f t="shared" ref="F6:F12" si="3">H6/(1-G6)</f>
        <v>3581.8181818181824</v>
      </c>
      <c r="G6" s="21">
        <v>0.34</v>
      </c>
      <c r="H6" s="112">
        <f>SUM(BX7:CI7)</f>
        <v>2364</v>
      </c>
      <c r="I6" s="95" t="s">
        <v>52</v>
      </c>
      <c r="J6" s="100"/>
      <c r="K6" s="108"/>
      <c r="L6" s="113">
        <f>DATE(YEAR(L3),MONTH(L3),1)</f>
        <v>41671</v>
      </c>
      <c r="M6" s="113">
        <f>IF(MONTH(L6)=12,DATE(YEAR(L6)+1,1,1),DATE(YEAR(L6),MONTH(L6)+1,1))</f>
        <v>41699</v>
      </c>
      <c r="N6" s="113">
        <f t="shared" ref="N6:U6" si="4">IF(MONTH(M6)=12,DATE(YEAR(M6)+1,1,1),DATE(YEAR(M6),MONTH(M6)+1,1))</f>
        <v>41730</v>
      </c>
      <c r="O6" s="113">
        <f t="shared" si="4"/>
        <v>41760</v>
      </c>
      <c r="P6" s="113">
        <f t="shared" si="4"/>
        <v>41791</v>
      </c>
      <c r="Q6" s="113">
        <f t="shared" si="4"/>
        <v>41821</v>
      </c>
      <c r="R6" s="113">
        <f t="shared" si="4"/>
        <v>41852</v>
      </c>
      <c r="S6" s="113">
        <f t="shared" si="4"/>
        <v>41883</v>
      </c>
      <c r="T6" s="113">
        <f t="shared" si="4"/>
        <v>41913</v>
      </c>
      <c r="U6" s="113">
        <f t="shared" si="4"/>
        <v>41944</v>
      </c>
      <c r="V6" s="113">
        <f>IF(MONTH(U6)=12,DATE(YEAR(U6)+1,1,1),DATE(YEAR(U6),MONTH(U6)+1,1))</f>
        <v>41974</v>
      </c>
      <c r="W6" s="113">
        <f t="shared" ref="W6" si="5">IF(MONTH(V6)=12,DATE(YEAR(V6)+1,1,1),DATE(YEAR(V6),MONTH(V6)+1,1))</f>
        <v>42005</v>
      </c>
      <c r="X6" s="102"/>
      <c r="Y6" s="95" t="s">
        <v>52</v>
      </c>
      <c r="Z6" s="100"/>
      <c r="AA6" s="108"/>
      <c r="AB6" s="113">
        <f>DATE(YEAR(AB3),MONTH(AB3),1)</f>
        <v>41671</v>
      </c>
      <c r="AC6" s="113">
        <f>IF(MONTH(AB6)=12,DATE(YEAR(AB6)+1,1,1),DATE(YEAR(AB6),MONTH(AB6)+1,1))</f>
        <v>41699</v>
      </c>
      <c r="AD6" s="113">
        <f t="shared" ref="AD6:AK6" si="6">IF(MONTH(AC6)=12,DATE(YEAR(AC6)+1,1,1),DATE(YEAR(AC6),MONTH(AC6)+1,1))</f>
        <v>41730</v>
      </c>
      <c r="AE6" s="113">
        <f t="shared" si="6"/>
        <v>41760</v>
      </c>
      <c r="AF6" s="113">
        <f t="shared" si="6"/>
        <v>41791</v>
      </c>
      <c r="AG6" s="113">
        <f t="shared" si="6"/>
        <v>41821</v>
      </c>
      <c r="AH6" s="113">
        <f t="shared" si="6"/>
        <v>41852</v>
      </c>
      <c r="AI6" s="113">
        <f t="shared" si="6"/>
        <v>41883</v>
      </c>
      <c r="AJ6" s="113">
        <f t="shared" si="6"/>
        <v>41913</v>
      </c>
      <c r="AK6" s="113">
        <f t="shared" si="6"/>
        <v>41944</v>
      </c>
      <c r="AL6" s="113">
        <f>IF(MONTH(AK6)=12,DATE(YEAR(AK6)+1,1,1),DATE(YEAR(AK6),MONTH(AK6)+1,1))</f>
        <v>41974</v>
      </c>
      <c r="AM6" s="113">
        <f t="shared" ref="AM6" si="7">IF(MONTH(AL6)=12,DATE(YEAR(AL6)+1,1,1),DATE(YEAR(AL6),MONTH(AL6)+1,1))</f>
        <v>42005</v>
      </c>
      <c r="AN6" s="102"/>
      <c r="AO6" s="95" t="s">
        <v>52</v>
      </c>
      <c r="AP6" s="100"/>
      <c r="AQ6" s="108"/>
      <c r="AR6" s="113">
        <f>DATE(YEAR(AR3),MONTH(AR3),1)</f>
        <v>41671</v>
      </c>
      <c r="AS6" s="113">
        <f>IF(MONTH(AR6)=12,DATE(YEAR(AR6)+1,1,1),DATE(YEAR(AR6),MONTH(AR6)+1,1))</f>
        <v>41699</v>
      </c>
      <c r="AT6" s="113">
        <f t="shared" ref="AT6:BA6" si="8">IF(MONTH(AS6)=12,DATE(YEAR(AS6)+1,1,1),DATE(YEAR(AS6),MONTH(AS6)+1,1))</f>
        <v>41730</v>
      </c>
      <c r="AU6" s="113">
        <f t="shared" si="8"/>
        <v>41760</v>
      </c>
      <c r="AV6" s="113">
        <f t="shared" si="8"/>
        <v>41791</v>
      </c>
      <c r="AW6" s="113">
        <f t="shared" si="8"/>
        <v>41821</v>
      </c>
      <c r="AX6" s="113">
        <f t="shared" si="8"/>
        <v>41852</v>
      </c>
      <c r="AY6" s="113">
        <f t="shared" si="8"/>
        <v>41883</v>
      </c>
      <c r="AZ6" s="113">
        <f t="shared" si="8"/>
        <v>41913</v>
      </c>
      <c r="BA6" s="113">
        <f t="shared" si="8"/>
        <v>41944</v>
      </c>
      <c r="BB6" s="113">
        <f>IF(MONTH(BA6)=12,DATE(YEAR(BA6)+1,1,1),DATE(YEAR(BA6),MONTH(BA6)+1,1))</f>
        <v>41974</v>
      </c>
      <c r="BC6" s="113">
        <f t="shared" ref="BC6" si="9">IF(MONTH(BB6)=12,DATE(YEAR(BB6)+1,1,1),DATE(YEAR(BB6),MONTH(BB6)+1,1))</f>
        <v>42005</v>
      </c>
      <c r="BD6" s="102"/>
      <c r="BE6" s="95" t="s">
        <v>52</v>
      </c>
      <c r="BF6" s="100"/>
      <c r="BG6" s="108"/>
      <c r="BH6" s="113">
        <f>DATE(YEAR(BH3),MONTH(BH3),1)</f>
        <v>41671</v>
      </c>
      <c r="BI6" s="113">
        <f>IF(MONTH(BH6)=12,DATE(YEAR(BH6)+1,1,1),DATE(YEAR(BH6),MONTH(BH6)+1,1))</f>
        <v>41699</v>
      </c>
      <c r="BJ6" s="113">
        <f t="shared" ref="BJ6:BQ6" si="10">IF(MONTH(BI6)=12,DATE(YEAR(BI6)+1,1,1),DATE(YEAR(BI6),MONTH(BI6)+1,1))</f>
        <v>41730</v>
      </c>
      <c r="BK6" s="113">
        <f t="shared" si="10"/>
        <v>41760</v>
      </c>
      <c r="BL6" s="113">
        <f t="shared" si="10"/>
        <v>41791</v>
      </c>
      <c r="BM6" s="113">
        <f t="shared" si="10"/>
        <v>41821</v>
      </c>
      <c r="BN6" s="113">
        <f t="shared" si="10"/>
        <v>41852</v>
      </c>
      <c r="BO6" s="113">
        <f t="shared" si="10"/>
        <v>41883</v>
      </c>
      <c r="BP6" s="113">
        <f t="shared" si="10"/>
        <v>41913</v>
      </c>
      <c r="BQ6" s="113">
        <f t="shared" si="10"/>
        <v>41944</v>
      </c>
      <c r="BR6" s="113">
        <f>IF(MONTH(BQ6)=12,DATE(YEAR(BQ6)+1,1,1),DATE(YEAR(BQ6),MONTH(BQ6)+1,1))</f>
        <v>41974</v>
      </c>
      <c r="BS6" s="113">
        <f t="shared" ref="BS6" si="11">IF(MONTH(BR6)=12,DATE(YEAR(BR6)+1,1,1),DATE(YEAR(BR6),MONTH(BR6)+1,1))</f>
        <v>42005</v>
      </c>
      <c r="BT6" s="102"/>
      <c r="BU6" s="95" t="s">
        <v>52</v>
      </c>
      <c r="BV6" s="100"/>
      <c r="BW6" s="108"/>
      <c r="BX6" s="113">
        <f>DATE(YEAR(BX3),MONTH(BX3),1)</f>
        <v>41671</v>
      </c>
      <c r="BY6" s="113">
        <f>IF(MONTH(BX6)=12,DATE(YEAR(BX6)+1,1,1),DATE(YEAR(BX6),MONTH(BX6)+1,1))</f>
        <v>41699</v>
      </c>
      <c r="BZ6" s="113">
        <f t="shared" ref="BZ6:CG6" si="12">IF(MONTH(BY6)=12,DATE(YEAR(BY6)+1,1,1),DATE(YEAR(BY6),MONTH(BY6)+1,1))</f>
        <v>41730</v>
      </c>
      <c r="CA6" s="113">
        <f t="shared" si="12"/>
        <v>41760</v>
      </c>
      <c r="CB6" s="113">
        <f t="shared" si="12"/>
        <v>41791</v>
      </c>
      <c r="CC6" s="113">
        <f t="shared" si="12"/>
        <v>41821</v>
      </c>
      <c r="CD6" s="113">
        <f t="shared" si="12"/>
        <v>41852</v>
      </c>
      <c r="CE6" s="113">
        <f t="shared" si="12"/>
        <v>41883</v>
      </c>
      <c r="CF6" s="113">
        <f t="shared" si="12"/>
        <v>41913</v>
      </c>
      <c r="CG6" s="113">
        <f t="shared" si="12"/>
        <v>41944</v>
      </c>
      <c r="CH6" s="113">
        <f>IF(MONTH(CG6)=12,DATE(YEAR(CG6)+1,1,1),DATE(YEAR(CG6),MONTH(CG6)+1,1))</f>
        <v>41974</v>
      </c>
      <c r="CI6" s="113">
        <f t="shared" ref="CI6" si="13">IF(MONTH(CH6)=12,DATE(YEAR(CH6)+1,1,1),DATE(YEAR(CH6),MONTH(CH6)+1,1))</f>
        <v>42005</v>
      </c>
      <c r="CJ6" s="102"/>
      <c r="CK6" s="95" t="s">
        <v>52</v>
      </c>
      <c r="CL6" s="100"/>
      <c r="CM6" s="108"/>
      <c r="CN6" s="113">
        <f>DATE(YEAR(CN3),MONTH(CN3),1)</f>
        <v>41671</v>
      </c>
      <c r="CO6" s="113">
        <f>IF(MONTH(CN6)=12,DATE(YEAR(CN6)+1,1,1),DATE(YEAR(CN6),MONTH(CN6)+1,1))</f>
        <v>41699</v>
      </c>
      <c r="CP6" s="113">
        <f t="shared" ref="CP6:CW6" si="14">IF(MONTH(CO6)=12,DATE(YEAR(CO6)+1,1,1),DATE(YEAR(CO6),MONTH(CO6)+1,1))</f>
        <v>41730</v>
      </c>
      <c r="CQ6" s="113">
        <f t="shared" si="14"/>
        <v>41760</v>
      </c>
      <c r="CR6" s="113">
        <f t="shared" si="14"/>
        <v>41791</v>
      </c>
      <c r="CS6" s="113">
        <f t="shared" si="14"/>
        <v>41821</v>
      </c>
      <c r="CT6" s="113">
        <f t="shared" si="14"/>
        <v>41852</v>
      </c>
      <c r="CU6" s="113">
        <f t="shared" si="14"/>
        <v>41883</v>
      </c>
      <c r="CV6" s="113">
        <f t="shared" si="14"/>
        <v>41913</v>
      </c>
      <c r="CW6" s="113">
        <f t="shared" si="14"/>
        <v>41944</v>
      </c>
      <c r="CX6" s="113">
        <f>IF(MONTH(CW6)=12,DATE(YEAR(CW6)+1,1,1),DATE(YEAR(CW6),MONTH(CW6)+1,1))</f>
        <v>41974</v>
      </c>
      <c r="CY6" s="113">
        <f t="shared" ref="CY6" si="15">IF(MONTH(CX6)=12,DATE(YEAR(CX6)+1,1,1),DATE(YEAR(CX6),MONTH(CX6)+1,1))</f>
        <v>42005</v>
      </c>
      <c r="CZ6" s="102"/>
      <c r="DA6" s="95" t="s">
        <v>52</v>
      </c>
      <c r="DB6" s="100"/>
      <c r="DC6" s="108"/>
      <c r="DD6" s="113">
        <f>DATE(YEAR(DD3),MONTH(DD3),1)</f>
        <v>41671</v>
      </c>
      <c r="DE6" s="113">
        <f>IF(MONTH(DD6)=12,DATE(YEAR(DD6)+1,1,1),DATE(YEAR(DD6),MONTH(DD6)+1,1))</f>
        <v>41699</v>
      </c>
      <c r="DF6" s="113">
        <f t="shared" ref="DF6:DM6" si="16">IF(MONTH(DE6)=12,DATE(YEAR(DE6)+1,1,1),DATE(YEAR(DE6),MONTH(DE6)+1,1))</f>
        <v>41730</v>
      </c>
      <c r="DG6" s="113">
        <f t="shared" si="16"/>
        <v>41760</v>
      </c>
      <c r="DH6" s="113">
        <f t="shared" si="16"/>
        <v>41791</v>
      </c>
      <c r="DI6" s="113">
        <f t="shared" si="16"/>
        <v>41821</v>
      </c>
      <c r="DJ6" s="113">
        <f t="shared" si="16"/>
        <v>41852</v>
      </c>
      <c r="DK6" s="113">
        <f t="shared" si="16"/>
        <v>41883</v>
      </c>
      <c r="DL6" s="113">
        <f t="shared" si="16"/>
        <v>41913</v>
      </c>
      <c r="DM6" s="113">
        <f t="shared" si="16"/>
        <v>41944</v>
      </c>
      <c r="DN6" s="113">
        <f>IF(MONTH(DM6)=12,DATE(YEAR(DM6)+1,1,1),DATE(YEAR(DM6),MONTH(DM6)+1,1))</f>
        <v>41974</v>
      </c>
      <c r="DO6" s="113">
        <f t="shared" ref="DO6" si="17">IF(MONTH(DN6)=12,DATE(YEAR(DN6)+1,1,1),DATE(YEAR(DN6),MONTH(DN6)+1,1))</f>
        <v>42005</v>
      </c>
      <c r="DP6" s="102"/>
      <c r="DQ6" s="95" t="s">
        <v>52</v>
      </c>
      <c r="DR6" s="100"/>
      <c r="DS6" s="108"/>
      <c r="DT6" s="113">
        <f>DATE(YEAR(DT3),MONTH(DT3),1)</f>
        <v>41671</v>
      </c>
      <c r="DU6" s="113">
        <f>IF(MONTH(DT6)=12,DATE(YEAR(DT6)+1,1,1),DATE(YEAR(DT6),MONTH(DT6)+1,1))</f>
        <v>41699</v>
      </c>
      <c r="DV6" s="113">
        <f t="shared" ref="DV6:EC6" si="18">IF(MONTH(DU6)=12,DATE(YEAR(DU6)+1,1,1),DATE(YEAR(DU6),MONTH(DU6)+1,1))</f>
        <v>41730</v>
      </c>
      <c r="DW6" s="113">
        <f t="shared" si="18"/>
        <v>41760</v>
      </c>
      <c r="DX6" s="113">
        <f t="shared" si="18"/>
        <v>41791</v>
      </c>
      <c r="DY6" s="113">
        <f t="shared" si="18"/>
        <v>41821</v>
      </c>
      <c r="DZ6" s="113">
        <f t="shared" si="18"/>
        <v>41852</v>
      </c>
      <c r="EA6" s="113">
        <f t="shared" si="18"/>
        <v>41883</v>
      </c>
      <c r="EB6" s="113">
        <f t="shared" si="18"/>
        <v>41913</v>
      </c>
      <c r="EC6" s="113">
        <f t="shared" si="18"/>
        <v>41944</v>
      </c>
      <c r="ED6" s="113">
        <f>IF(MONTH(EC6)=12,DATE(YEAR(EC6)+1,1,1),DATE(YEAR(EC6),MONTH(EC6)+1,1))</f>
        <v>41974</v>
      </c>
      <c r="EE6" s="113">
        <f t="shared" ref="EE6" si="19">IF(MONTH(ED6)=12,DATE(YEAR(ED6)+1,1,1),DATE(YEAR(ED6),MONTH(ED6)+1,1))</f>
        <v>42005</v>
      </c>
      <c r="EF6" s="102"/>
      <c r="EG6" s="95" t="s">
        <v>52</v>
      </c>
      <c r="EH6" s="100"/>
      <c r="EI6" s="108"/>
      <c r="EJ6" s="113">
        <f>DATE(YEAR(EJ3),MONTH(EJ3),1)</f>
        <v>41671</v>
      </c>
      <c r="EK6" s="113">
        <f>IF(MONTH(EJ6)=12,DATE(YEAR(EJ6)+1,1,1),DATE(YEAR(EJ6),MONTH(EJ6)+1,1))</f>
        <v>41699</v>
      </c>
      <c r="EL6" s="113">
        <f t="shared" ref="EL6:ES6" si="20">IF(MONTH(EK6)=12,DATE(YEAR(EK6)+1,1,1),DATE(YEAR(EK6),MONTH(EK6)+1,1))</f>
        <v>41730</v>
      </c>
      <c r="EM6" s="113">
        <f t="shared" si="20"/>
        <v>41760</v>
      </c>
      <c r="EN6" s="113">
        <f t="shared" si="20"/>
        <v>41791</v>
      </c>
      <c r="EO6" s="113">
        <f t="shared" si="20"/>
        <v>41821</v>
      </c>
      <c r="EP6" s="113">
        <f t="shared" si="20"/>
        <v>41852</v>
      </c>
      <c r="EQ6" s="113">
        <f t="shared" si="20"/>
        <v>41883</v>
      </c>
      <c r="ER6" s="113">
        <f t="shared" si="20"/>
        <v>41913</v>
      </c>
      <c r="ES6" s="113">
        <f t="shared" si="20"/>
        <v>41944</v>
      </c>
      <c r="ET6" s="113">
        <f>IF(MONTH(ES6)=12,DATE(YEAR(ES6)+1,1,1),DATE(YEAR(ES6),MONTH(ES6)+1,1))</f>
        <v>41974</v>
      </c>
      <c r="EU6" s="113">
        <f t="shared" ref="EU6" si="21">IF(MONTH(ET6)=12,DATE(YEAR(ET6)+1,1,1),DATE(YEAR(ET6),MONTH(ET6)+1,1))</f>
        <v>42005</v>
      </c>
      <c r="EV6" s="102"/>
      <c r="EW6" s="95" t="s">
        <v>52</v>
      </c>
      <c r="EX6" s="100"/>
      <c r="EY6" s="108"/>
      <c r="EZ6" s="113">
        <f>DATE(YEAR(EZ3),MONTH(EZ3),1)</f>
        <v>41671</v>
      </c>
      <c r="FA6" s="113">
        <f>IF(MONTH(EZ6)=12,DATE(YEAR(EZ6)+1,1,1),DATE(YEAR(EZ6),MONTH(EZ6)+1,1))</f>
        <v>41699</v>
      </c>
      <c r="FB6" s="113">
        <f t="shared" ref="FB6:FI6" si="22">IF(MONTH(FA6)=12,DATE(YEAR(FA6)+1,1,1),DATE(YEAR(FA6),MONTH(FA6)+1,1))</f>
        <v>41730</v>
      </c>
      <c r="FC6" s="113">
        <f t="shared" si="22"/>
        <v>41760</v>
      </c>
      <c r="FD6" s="113">
        <f t="shared" si="22"/>
        <v>41791</v>
      </c>
      <c r="FE6" s="113">
        <f t="shared" si="22"/>
        <v>41821</v>
      </c>
      <c r="FF6" s="113">
        <f t="shared" si="22"/>
        <v>41852</v>
      </c>
      <c r="FG6" s="113">
        <f t="shared" si="22"/>
        <v>41883</v>
      </c>
      <c r="FH6" s="113">
        <f t="shared" si="22"/>
        <v>41913</v>
      </c>
      <c r="FI6" s="113">
        <f t="shared" si="22"/>
        <v>41944</v>
      </c>
      <c r="FJ6" s="113">
        <f>IF(MONTH(FI6)=12,DATE(YEAR(FI6)+1,1,1),DATE(YEAR(FI6),MONTH(FI6)+1,1))</f>
        <v>41974</v>
      </c>
      <c r="FK6" s="113">
        <f t="shared" ref="FK6" si="23">IF(MONTH(FJ6)=12,DATE(YEAR(FJ6)+1,1,1),DATE(YEAR(FJ6),MONTH(FJ6)+1,1))</f>
        <v>42005</v>
      </c>
      <c r="FL6" s="102"/>
      <c r="FM6" s="95" t="s">
        <v>52</v>
      </c>
      <c r="FN6" s="100"/>
      <c r="FO6" s="108"/>
      <c r="FP6" s="113">
        <f>DATE(YEAR(FP3),MONTH(FP3),1)</f>
        <v>41671</v>
      </c>
      <c r="FQ6" s="113">
        <f>IF(MONTH(FP6)=12,DATE(YEAR(FP6)+1,1,1),DATE(YEAR(FP6),MONTH(FP6)+1,1))</f>
        <v>41699</v>
      </c>
      <c r="FR6" s="113">
        <f t="shared" ref="FR6:FY6" si="24">IF(MONTH(FQ6)=12,DATE(YEAR(FQ6)+1,1,1),DATE(YEAR(FQ6),MONTH(FQ6)+1,1))</f>
        <v>41730</v>
      </c>
      <c r="FS6" s="113">
        <f t="shared" si="24"/>
        <v>41760</v>
      </c>
      <c r="FT6" s="113">
        <f t="shared" si="24"/>
        <v>41791</v>
      </c>
      <c r="FU6" s="113">
        <f t="shared" si="24"/>
        <v>41821</v>
      </c>
      <c r="FV6" s="113">
        <f t="shared" si="24"/>
        <v>41852</v>
      </c>
      <c r="FW6" s="113">
        <f t="shared" si="24"/>
        <v>41883</v>
      </c>
      <c r="FX6" s="113">
        <f t="shared" si="24"/>
        <v>41913</v>
      </c>
      <c r="FY6" s="113">
        <f t="shared" si="24"/>
        <v>41944</v>
      </c>
      <c r="FZ6" s="113">
        <f>IF(MONTH(FY6)=12,DATE(YEAR(FY6)+1,1,1),DATE(YEAR(FY6),MONTH(FY6)+1,1))</f>
        <v>41974</v>
      </c>
      <c r="GA6" s="113">
        <f t="shared" ref="GA6" si="25">IF(MONTH(FZ6)=12,DATE(YEAR(FZ6)+1,1,1),DATE(YEAR(FZ6),MONTH(FZ6)+1,1))</f>
        <v>42005</v>
      </c>
      <c r="GB6" s="102"/>
    </row>
    <row r="7" spans="2:184" ht="19.5" thickBot="1">
      <c r="B7" s="109" t="s">
        <v>40</v>
      </c>
      <c r="C7" s="147" t="s">
        <v>44</v>
      </c>
      <c r="D7" s="30">
        <v>3</v>
      </c>
      <c r="E7" s="110">
        <f t="shared" si="2"/>
        <v>0.26326336464633926</v>
      </c>
      <c r="F7" s="111">
        <f t="shared" si="3"/>
        <v>89440.969696969696</v>
      </c>
      <c r="G7" s="21">
        <v>0.34</v>
      </c>
      <c r="H7" s="112">
        <f>SUM(CN7:CY7)</f>
        <v>59031.039999999994</v>
      </c>
      <c r="I7" s="95" t="s">
        <v>52</v>
      </c>
      <c r="J7" s="100"/>
      <c r="K7" s="107" t="str">
        <f>"COGS Forecast"&amp;" "&amp;O2</f>
        <v>COGS Forecast Total</v>
      </c>
      <c r="L7" s="23">
        <f>AB7+AR7+BH7+BX7+CN7+DD7+DT7+EJ7+EZ7+FP7</f>
        <v>2714.7</v>
      </c>
      <c r="M7" s="23">
        <f t="shared" ref="M7:W8" si="26">AC7+AS7+BI7+BY7+CO7+DE7+DU7+EK7+FA7+FQ7</f>
        <v>23064.720000000001</v>
      </c>
      <c r="N7" s="23">
        <f t="shared" si="26"/>
        <v>39093.67</v>
      </c>
      <c r="O7" s="23">
        <f t="shared" si="26"/>
        <v>35632.07</v>
      </c>
      <c r="P7" s="23">
        <f t="shared" si="26"/>
        <v>45212.689999999995</v>
      </c>
      <c r="Q7" s="23">
        <f t="shared" si="26"/>
        <v>30251.269999999997</v>
      </c>
      <c r="R7" s="23">
        <f t="shared" si="26"/>
        <v>33479.21</v>
      </c>
      <c r="S7" s="23">
        <f t="shared" si="26"/>
        <v>21835.769999999997</v>
      </c>
      <c r="T7" s="23">
        <f t="shared" si="26"/>
        <v>20432.919999999998</v>
      </c>
      <c r="U7" s="23">
        <f t="shared" si="26"/>
        <v>14357.210000000001</v>
      </c>
      <c r="V7" s="23">
        <f t="shared" si="26"/>
        <v>17870.28</v>
      </c>
      <c r="W7" s="23">
        <f t="shared" si="26"/>
        <v>5240.68</v>
      </c>
      <c r="X7" s="102"/>
      <c r="Y7" s="95" t="s">
        <v>52</v>
      </c>
      <c r="Z7" s="100"/>
      <c r="AA7" s="107" t="str">
        <f>"COGS Forecast"&amp;" "&amp;C3</f>
        <v>COGS Forecast Bikes</v>
      </c>
      <c r="AB7" s="22">
        <v>0</v>
      </c>
      <c r="AC7" s="22">
        <v>234.99</v>
      </c>
      <c r="AD7" s="22">
        <v>239.99</v>
      </c>
      <c r="AE7" s="22">
        <v>266.97000000000003</v>
      </c>
      <c r="AF7" s="22">
        <v>0</v>
      </c>
      <c r="AG7" s="22">
        <v>59.99</v>
      </c>
      <c r="AH7" s="22">
        <v>339.99</v>
      </c>
      <c r="AI7" s="22">
        <v>209.98</v>
      </c>
      <c r="AJ7" s="22">
        <v>0</v>
      </c>
      <c r="AK7" s="22">
        <v>1184.93</v>
      </c>
      <c r="AL7" s="22">
        <v>0</v>
      </c>
      <c r="AM7" s="22">
        <v>569.98</v>
      </c>
      <c r="AN7" s="102"/>
      <c r="AO7" s="95" t="s">
        <v>52</v>
      </c>
      <c r="AP7" s="100"/>
      <c r="AQ7" s="107" t="str">
        <f>"COGS Forecast"&amp;" "&amp;C4</f>
        <v>COGS Forecast Accessories</v>
      </c>
      <c r="AR7" s="22">
        <v>0</v>
      </c>
      <c r="AS7" s="22">
        <v>140</v>
      </c>
      <c r="AT7" s="22">
        <v>0</v>
      </c>
      <c r="AU7" s="22">
        <v>0</v>
      </c>
      <c r="AV7" s="22">
        <v>135</v>
      </c>
      <c r="AW7" s="22">
        <v>191.99</v>
      </c>
      <c r="AX7" s="22">
        <v>141</v>
      </c>
      <c r="AY7" s="22">
        <v>0</v>
      </c>
      <c r="AZ7" s="22">
        <v>135</v>
      </c>
      <c r="BA7" s="22"/>
      <c r="BB7" s="22">
        <v>986.19</v>
      </c>
      <c r="BC7" s="22">
        <v>300</v>
      </c>
      <c r="BD7" s="102"/>
      <c r="BE7" s="95" t="s">
        <v>52</v>
      </c>
      <c r="BF7" s="100"/>
      <c r="BG7" s="107" t="str">
        <f>"COGS Forecast"&amp;" "&amp;C5</f>
        <v>COGS Forecast Trainers</v>
      </c>
      <c r="BH7" s="22">
        <v>649.99</v>
      </c>
      <c r="BI7" s="22">
        <v>2280.5500000000002</v>
      </c>
      <c r="BJ7" s="22">
        <v>5552.9</v>
      </c>
      <c r="BK7" s="22">
        <v>6595.4</v>
      </c>
      <c r="BL7" s="22">
        <v>4525.7299999999996</v>
      </c>
      <c r="BM7" s="22">
        <v>2874.24</v>
      </c>
      <c r="BN7" s="22">
        <v>3349.1</v>
      </c>
      <c r="BO7" s="22">
        <v>2854.05</v>
      </c>
      <c r="BP7" s="22">
        <v>534.95000000000005</v>
      </c>
      <c r="BQ7" s="22">
        <v>1022.97</v>
      </c>
      <c r="BR7" s="22">
        <v>1363.96</v>
      </c>
      <c r="BS7" s="22">
        <v>0</v>
      </c>
      <c r="BT7" s="102"/>
      <c r="BU7" s="95" t="s">
        <v>52</v>
      </c>
      <c r="BV7" s="100"/>
      <c r="BW7" s="107" t="str">
        <f>"COGS Forecast"&amp;" "&amp;C6</f>
        <v>COGS Forecast Apparel</v>
      </c>
      <c r="BX7" s="22">
        <v>0</v>
      </c>
      <c r="BY7" s="22">
        <v>714</v>
      </c>
      <c r="BZ7" s="22">
        <v>100</v>
      </c>
      <c r="CA7" s="22">
        <v>0</v>
      </c>
      <c r="CB7" s="22">
        <v>0</v>
      </c>
      <c r="CC7" s="22">
        <v>357</v>
      </c>
      <c r="CD7" s="22">
        <v>1193</v>
      </c>
      <c r="CE7" s="22">
        <v>0</v>
      </c>
      <c r="CF7" s="22">
        <v>0</v>
      </c>
      <c r="CG7" s="22">
        <v>0</v>
      </c>
      <c r="CH7" s="22">
        <v>0</v>
      </c>
      <c r="CI7" s="22">
        <v>0</v>
      </c>
      <c r="CJ7" s="102"/>
      <c r="CK7" s="95" t="s">
        <v>52</v>
      </c>
      <c r="CL7" s="100"/>
      <c r="CM7" s="107" t="str">
        <f>"COGS Forecast"&amp;" "&amp;C7</f>
        <v>COGS Forecast Nutritional</v>
      </c>
      <c r="CN7" s="22">
        <v>0</v>
      </c>
      <c r="CO7" s="22">
        <v>1692.69</v>
      </c>
      <c r="CP7" s="22">
        <v>11550.87</v>
      </c>
      <c r="CQ7" s="22">
        <v>10326.6</v>
      </c>
      <c r="CR7" s="22">
        <v>9947.6</v>
      </c>
      <c r="CS7" s="22">
        <v>4948.04</v>
      </c>
      <c r="CT7" s="22">
        <v>7562.61</v>
      </c>
      <c r="CU7" s="22">
        <v>4325.88</v>
      </c>
      <c r="CV7" s="22">
        <v>421.59</v>
      </c>
      <c r="CW7" s="22">
        <v>3771.28</v>
      </c>
      <c r="CX7" s="22">
        <v>4243.8900000000003</v>
      </c>
      <c r="CY7" s="22">
        <v>239.99</v>
      </c>
      <c r="CZ7" s="102"/>
      <c r="DA7" s="95" t="s">
        <v>52</v>
      </c>
      <c r="DB7" s="100"/>
      <c r="DC7" s="107" t="str">
        <f>"COGS Forecast"&amp;" "&amp;C8</f>
        <v xml:space="preserve">COGS Forecast </v>
      </c>
      <c r="DD7" s="22">
        <v>0</v>
      </c>
      <c r="DE7" s="22">
        <v>709.36</v>
      </c>
      <c r="DF7" s="22">
        <v>2148.37</v>
      </c>
      <c r="DG7" s="22">
        <v>1795.89</v>
      </c>
      <c r="DH7" s="22">
        <v>1000.95</v>
      </c>
      <c r="DI7" s="22">
        <v>1376.34</v>
      </c>
      <c r="DJ7" s="22">
        <v>719.93</v>
      </c>
      <c r="DK7" s="22">
        <v>401.98</v>
      </c>
      <c r="DL7" s="22">
        <v>347.97</v>
      </c>
      <c r="DM7" s="22">
        <v>50.99</v>
      </c>
      <c r="DN7" s="22">
        <v>1873.61</v>
      </c>
      <c r="DO7" s="22">
        <v>161.99</v>
      </c>
      <c r="DP7" s="102"/>
      <c r="DQ7" s="95" t="s">
        <v>52</v>
      </c>
      <c r="DR7" s="100"/>
      <c r="DS7" s="107" t="str">
        <f>"COGS Forecast"&amp;" "&amp;C9</f>
        <v xml:space="preserve">COGS Forecast </v>
      </c>
      <c r="DT7" s="22">
        <v>439.72</v>
      </c>
      <c r="DU7" s="22">
        <v>9304.77</v>
      </c>
      <c r="DV7" s="22">
        <v>8284.64</v>
      </c>
      <c r="DW7" s="22">
        <v>7338.77</v>
      </c>
      <c r="DX7" s="22">
        <v>15812.39</v>
      </c>
      <c r="DY7" s="22">
        <v>10547.39</v>
      </c>
      <c r="DZ7" s="22">
        <v>5739.11</v>
      </c>
      <c r="EA7" s="22">
        <v>8348.81</v>
      </c>
      <c r="EB7" s="22">
        <v>14970.84</v>
      </c>
      <c r="EC7" s="22">
        <v>5181.96</v>
      </c>
      <c r="ED7" s="22">
        <v>7290.8</v>
      </c>
      <c r="EE7" s="22">
        <v>2038.74</v>
      </c>
      <c r="EF7" s="102"/>
      <c r="EG7" s="95" t="s">
        <v>52</v>
      </c>
      <c r="EH7" s="100"/>
      <c r="EI7" s="107" t="str">
        <f>"COGS Forecast"&amp;" "&amp;C10</f>
        <v xml:space="preserve">COGS Forecast </v>
      </c>
      <c r="EJ7" s="22">
        <v>1624.99</v>
      </c>
      <c r="EK7" s="22">
        <v>6068.37</v>
      </c>
      <c r="EL7" s="22">
        <v>11216.9</v>
      </c>
      <c r="EM7" s="22">
        <v>9308.44</v>
      </c>
      <c r="EN7" s="22">
        <v>13341.03</v>
      </c>
      <c r="EO7" s="22">
        <v>9896.2800000000007</v>
      </c>
      <c r="EP7" s="22">
        <v>14434.47</v>
      </c>
      <c r="EQ7" s="22">
        <v>5695.07</v>
      </c>
      <c r="ER7" s="22">
        <v>4022.57</v>
      </c>
      <c r="ES7" s="22">
        <v>3145.08</v>
      </c>
      <c r="ET7" s="22">
        <v>2111.83</v>
      </c>
      <c r="EU7" s="22">
        <v>1929.98</v>
      </c>
      <c r="EV7" s="102"/>
      <c r="EW7" s="95" t="s">
        <v>52</v>
      </c>
      <c r="EX7" s="100"/>
      <c r="EY7" s="107" t="str">
        <f>"COGS Forecast"&amp;" "&amp;C11</f>
        <v xml:space="preserve">COGS Forecast </v>
      </c>
      <c r="EZ7" s="22">
        <v>0</v>
      </c>
      <c r="FA7" s="22">
        <v>1919.99</v>
      </c>
      <c r="FB7" s="22">
        <v>0</v>
      </c>
      <c r="FC7" s="22">
        <v>0</v>
      </c>
      <c r="FD7" s="22">
        <v>449.99</v>
      </c>
      <c r="FE7" s="22">
        <v>0</v>
      </c>
      <c r="FF7" s="22">
        <v>0</v>
      </c>
      <c r="FG7" s="22">
        <v>0</v>
      </c>
      <c r="FH7" s="22"/>
      <c r="FI7" s="22"/>
      <c r="FJ7" s="22"/>
      <c r="FK7" s="22"/>
      <c r="FL7" s="102"/>
      <c r="FM7" s="95" t="s">
        <v>52</v>
      </c>
      <c r="FN7" s="100"/>
      <c r="FO7" s="107" t="str">
        <f>"COGS Forecast"&amp;" "&amp;C12</f>
        <v xml:space="preserve">COGS Forecast </v>
      </c>
      <c r="FP7" s="22"/>
      <c r="FQ7" s="22"/>
      <c r="FR7" s="22"/>
      <c r="FS7" s="22"/>
      <c r="FT7" s="22"/>
      <c r="FU7" s="22"/>
      <c r="FV7" s="22"/>
      <c r="FW7" s="22"/>
      <c r="FX7" s="22"/>
      <c r="FY7" s="22"/>
      <c r="FZ7" s="22"/>
      <c r="GA7" s="22"/>
      <c r="GB7" s="102"/>
    </row>
    <row r="8" spans="2:184" ht="19.5" thickBot="1">
      <c r="B8" s="109" t="s">
        <v>57</v>
      </c>
      <c r="C8" s="147"/>
      <c r="D8" s="30"/>
      <c r="E8" s="110">
        <f t="shared" si="2"/>
        <v>3.1163227445238587E-2</v>
      </c>
      <c r="F8" s="111">
        <f t="shared" si="3"/>
        <v>10587.38</v>
      </c>
      <c r="G8" s="21"/>
      <c r="H8" s="112">
        <f>SUM(DD7:DO7)</f>
        <v>10587.38</v>
      </c>
      <c r="I8" s="95" t="s">
        <v>52</v>
      </c>
      <c r="J8" s="100"/>
      <c r="K8" s="114" t="s">
        <v>4</v>
      </c>
      <c r="L8" s="23">
        <f>AB8+AR8+BH8+BX8+CN8+DD8+DT8+EJ8+EZ8+FP8</f>
        <v>11425.066031015398</v>
      </c>
      <c r="M8" s="23">
        <f t="shared" si="26"/>
        <v>45014.446545016166</v>
      </c>
      <c r="N8" s="23">
        <f t="shared" si="26"/>
        <v>69269.255575647985</v>
      </c>
      <c r="O8" s="23">
        <f t="shared" si="26"/>
        <v>63598.084826565842</v>
      </c>
      <c r="P8" s="23">
        <f t="shared" si="26"/>
        <v>46081.705024932875</v>
      </c>
      <c r="Q8" s="23">
        <f t="shared" si="26"/>
        <v>42036.223354704372</v>
      </c>
      <c r="R8" s="23">
        <f t="shared" si="26"/>
        <v>39953.409227902899</v>
      </c>
      <c r="S8" s="23">
        <f t="shared" si="26"/>
        <v>16963.829524905475</v>
      </c>
      <c r="T8" s="23">
        <f t="shared" si="26"/>
        <v>14142.214915885805</v>
      </c>
      <c r="U8" s="23">
        <f t="shared" si="26"/>
        <v>25147.817962628094</v>
      </c>
      <c r="V8" s="23">
        <f t="shared" si="26"/>
        <v>15408.864321332678</v>
      </c>
      <c r="W8" s="115"/>
      <c r="X8" s="102"/>
      <c r="Y8" s="95" t="s">
        <v>52</v>
      </c>
      <c r="Z8" s="100"/>
      <c r="AA8" s="114" t="s">
        <v>4</v>
      </c>
      <c r="AB8" s="23">
        <f>IFERROR((365/$AB$4)*((AB7+AC7)/60.83),0)</f>
        <v>470.00575373993098</v>
      </c>
      <c r="AC8" s="23">
        <f t="shared" ref="AC8:AL8" si="27">IFERROR((365/$AB$4)*((AC7+AD7)/60.83),0)</f>
        <v>950.01205545509356</v>
      </c>
      <c r="AD8" s="23">
        <f t="shared" si="27"/>
        <v>1013.9755603046743</v>
      </c>
      <c r="AE8" s="23">
        <f t="shared" si="27"/>
        <v>533.96925858951181</v>
      </c>
      <c r="AF8" s="23">
        <f t="shared" si="27"/>
        <v>119.98657460682779</v>
      </c>
      <c r="AG8" s="23">
        <f t="shared" si="27"/>
        <v>800.00383582662073</v>
      </c>
      <c r="AH8" s="23">
        <f t="shared" si="27"/>
        <v>1100.0002739876159</v>
      </c>
      <c r="AI8" s="23">
        <f t="shared" si="27"/>
        <v>419.98301276782291</v>
      </c>
      <c r="AJ8" s="23">
        <f t="shared" si="27"/>
        <v>2369.9898624582174</v>
      </c>
      <c r="AK8" s="23">
        <f t="shared" si="27"/>
        <v>2369.9898624582174</v>
      </c>
      <c r="AL8" s="23">
        <f t="shared" si="27"/>
        <v>1140.0224669844924</v>
      </c>
      <c r="AM8" s="115"/>
      <c r="AN8" s="102"/>
      <c r="AO8" s="95" t="s">
        <v>52</v>
      </c>
      <c r="AP8" s="100"/>
      <c r="AQ8" s="114" t="s">
        <v>4</v>
      </c>
      <c r="AR8" s="23">
        <f>IFERROR((365/$AR$4)*((AR7+AS7)/60.83),0)</f>
        <v>280.01534330648258</v>
      </c>
      <c r="AS8" s="23">
        <f t="shared" ref="AS8:BB8" si="28">IFERROR((365/$AR$4)*((AS7+AT7)/60.83),0)</f>
        <v>280.01534330648258</v>
      </c>
      <c r="AT8" s="23">
        <f t="shared" si="28"/>
        <v>0</v>
      </c>
      <c r="AU8" s="23">
        <f t="shared" si="28"/>
        <v>270.01479533125104</v>
      </c>
      <c r="AV8" s="23">
        <f t="shared" si="28"/>
        <v>654.01583648419103</v>
      </c>
      <c r="AW8" s="23">
        <f t="shared" si="28"/>
        <v>666.01649405446881</v>
      </c>
      <c r="AX8" s="23">
        <f t="shared" si="28"/>
        <v>282.01545290152887</v>
      </c>
      <c r="AY8" s="23">
        <f t="shared" si="28"/>
        <v>270.01479533125104</v>
      </c>
      <c r="AZ8" s="23">
        <f t="shared" si="28"/>
        <v>270.01479533125104</v>
      </c>
      <c r="BA8" s="23">
        <f t="shared" si="28"/>
        <v>1972.4880815387148</v>
      </c>
      <c r="BB8" s="23">
        <f t="shared" si="28"/>
        <v>2572.5209600526059</v>
      </c>
      <c r="BC8" s="115"/>
      <c r="BD8" s="102"/>
      <c r="BE8" s="95" t="s">
        <v>52</v>
      </c>
      <c r="BF8" s="100"/>
      <c r="BG8" s="114" t="s">
        <v>4</v>
      </c>
      <c r="BH8" s="23">
        <f>IFERROR((365/$BH$4)*((BH7+BI7)/60.83),0)</f>
        <v>5861.4011726669951</v>
      </c>
      <c r="BI8" s="23">
        <f t="shared" ref="BI8:BR8" si="29">IFERROR((365/$BH$4)*((BI7+BJ7)/60.83),0)</f>
        <v>15667.758507315468</v>
      </c>
      <c r="BJ8" s="23">
        <f t="shared" si="29"/>
        <v>24297.931393501014</v>
      </c>
      <c r="BK8" s="23">
        <f t="shared" si="29"/>
        <v>22243.4788207573</v>
      </c>
      <c r="BL8" s="23">
        <f t="shared" si="29"/>
        <v>14800.751000054797</v>
      </c>
      <c r="BM8" s="23">
        <f t="shared" si="29"/>
        <v>12447.362047235465</v>
      </c>
      <c r="BN8" s="23">
        <f t="shared" si="29"/>
        <v>12406.979834511481</v>
      </c>
      <c r="BO8" s="23">
        <f t="shared" si="29"/>
        <v>6778.3714176119247</v>
      </c>
      <c r="BP8" s="23">
        <f t="shared" si="29"/>
        <v>3116.010740314538</v>
      </c>
      <c r="BQ8" s="23">
        <f t="shared" si="29"/>
        <v>4774.1215957038748</v>
      </c>
      <c r="BR8" s="23">
        <f t="shared" si="29"/>
        <v>2728.0694832593567</v>
      </c>
      <c r="BS8" s="115"/>
      <c r="BT8" s="102"/>
      <c r="BU8" s="95" t="s">
        <v>52</v>
      </c>
      <c r="BV8" s="100"/>
      <c r="BW8" s="114" t="s">
        <v>4</v>
      </c>
      <c r="BX8" s="23">
        <f>IFERROR((365/$BX$4)*((BX7+BY7)/60.83),0)</f>
        <v>1428.0782508630612</v>
      </c>
      <c r="BY8" s="23">
        <f t="shared" ref="BY8:CH8" si="30">IFERROR((365/$BX$4)*((BY7+BZ7)/60.83),0)</f>
        <v>1628.0892103676915</v>
      </c>
      <c r="BZ8" s="23">
        <f t="shared" si="30"/>
        <v>200.01095950463042</v>
      </c>
      <c r="CA8" s="23">
        <f t="shared" si="30"/>
        <v>0</v>
      </c>
      <c r="CB8" s="23">
        <f t="shared" si="30"/>
        <v>714.03912543153058</v>
      </c>
      <c r="CC8" s="23">
        <f t="shared" si="30"/>
        <v>3100.169872321771</v>
      </c>
      <c r="CD8" s="23">
        <f t="shared" si="30"/>
        <v>2386.1307468902405</v>
      </c>
      <c r="CE8" s="23">
        <f t="shared" si="30"/>
        <v>0</v>
      </c>
      <c r="CF8" s="23">
        <f t="shared" si="30"/>
        <v>0</v>
      </c>
      <c r="CG8" s="23">
        <f t="shared" si="30"/>
        <v>0</v>
      </c>
      <c r="CH8" s="23">
        <f t="shared" si="30"/>
        <v>0</v>
      </c>
      <c r="CI8" s="115"/>
      <c r="CJ8" s="102"/>
      <c r="CK8" s="95" t="s">
        <v>52</v>
      </c>
      <c r="CL8" s="100"/>
      <c r="CM8" s="114" t="s">
        <v>4</v>
      </c>
      <c r="CN8" s="23">
        <f>IFERROR((365/$CN$4)*((CN7+CO7)/60.83),0)</f>
        <v>3385.5655104389289</v>
      </c>
      <c r="CO8" s="23">
        <f t="shared" ref="CO8:CX8" si="31">IFERROR((365/$CN$4)*((CO7+CP7)/60.83),0)</f>
        <v>26488.571428571435</v>
      </c>
      <c r="CP8" s="23">
        <f t="shared" si="31"/>
        <v>43757.337662337661</v>
      </c>
      <c r="CQ8" s="23">
        <f t="shared" si="31"/>
        <v>40550.621951887784</v>
      </c>
      <c r="CR8" s="23">
        <f t="shared" si="31"/>
        <v>29792.912488355527</v>
      </c>
      <c r="CS8" s="23">
        <f t="shared" si="31"/>
        <v>25022.671105266043</v>
      </c>
      <c r="CT8" s="23">
        <f t="shared" si="31"/>
        <v>23778.282919612036</v>
      </c>
      <c r="CU8" s="23">
        <f t="shared" si="31"/>
        <v>9495.4602991944776</v>
      </c>
      <c r="CV8" s="23">
        <f t="shared" si="31"/>
        <v>8386.1995177817971</v>
      </c>
      <c r="CW8" s="23">
        <f t="shared" si="31"/>
        <v>16031.218422927286</v>
      </c>
      <c r="CX8" s="23">
        <f t="shared" si="31"/>
        <v>8968.2514110362226</v>
      </c>
      <c r="CY8" s="115"/>
      <c r="CZ8" s="102"/>
      <c r="DA8" s="95" t="s">
        <v>52</v>
      </c>
      <c r="DB8" s="100"/>
      <c r="DC8" s="114" t="s">
        <v>4</v>
      </c>
      <c r="DD8" s="23">
        <f>IFERROR((365/$DD$4)*((DD7+DE7)/60.83),0)</f>
        <v>0</v>
      </c>
      <c r="DE8" s="23">
        <f t="shared" ref="DE8:DN8" si="32">IFERROR((365/$DD$4)*((DE7+DF7)/60.83),0)</f>
        <v>0</v>
      </c>
      <c r="DF8" s="23">
        <f t="shared" si="32"/>
        <v>0</v>
      </c>
      <c r="DG8" s="23">
        <f t="shared" si="32"/>
        <v>0</v>
      </c>
      <c r="DH8" s="23">
        <f t="shared" si="32"/>
        <v>0</v>
      </c>
      <c r="DI8" s="23">
        <f t="shared" si="32"/>
        <v>0</v>
      </c>
      <c r="DJ8" s="23">
        <f t="shared" si="32"/>
        <v>0</v>
      </c>
      <c r="DK8" s="23">
        <f t="shared" si="32"/>
        <v>0</v>
      </c>
      <c r="DL8" s="23">
        <f t="shared" si="32"/>
        <v>0</v>
      </c>
      <c r="DM8" s="23">
        <f t="shared" si="32"/>
        <v>0</v>
      </c>
      <c r="DN8" s="23">
        <f t="shared" si="32"/>
        <v>0</v>
      </c>
      <c r="DO8" s="115"/>
      <c r="DP8" s="102"/>
      <c r="DQ8" s="95" t="s">
        <v>52</v>
      </c>
      <c r="DR8" s="100"/>
      <c r="DS8" s="114" t="s">
        <v>4</v>
      </c>
      <c r="DT8" s="23">
        <f>IFERROR((365/$DT$4)*((DT7+DU7)/60.83),0)</f>
        <v>0</v>
      </c>
      <c r="DU8" s="23">
        <f t="shared" ref="DU8:ED8" si="33">IFERROR((365/$DT$4)*((DU7+DV7)/60.83),0)</f>
        <v>0</v>
      </c>
      <c r="DV8" s="23">
        <f t="shared" si="33"/>
        <v>0</v>
      </c>
      <c r="DW8" s="23">
        <f t="shared" si="33"/>
        <v>0</v>
      </c>
      <c r="DX8" s="23">
        <f t="shared" si="33"/>
        <v>0</v>
      </c>
      <c r="DY8" s="23">
        <f t="shared" si="33"/>
        <v>0</v>
      </c>
      <c r="DZ8" s="23">
        <f t="shared" si="33"/>
        <v>0</v>
      </c>
      <c r="EA8" s="23">
        <f t="shared" si="33"/>
        <v>0</v>
      </c>
      <c r="EB8" s="23">
        <f t="shared" si="33"/>
        <v>0</v>
      </c>
      <c r="EC8" s="23">
        <f t="shared" si="33"/>
        <v>0</v>
      </c>
      <c r="ED8" s="23">
        <f t="shared" si="33"/>
        <v>0</v>
      </c>
      <c r="EE8" s="115"/>
      <c r="EF8" s="102"/>
      <c r="EG8" s="95" t="s">
        <v>52</v>
      </c>
      <c r="EH8" s="100"/>
      <c r="EI8" s="114" t="s">
        <v>4</v>
      </c>
      <c r="EJ8" s="23">
        <f>IFERROR((365/$EJ$4)*((EJ7+EK7)/60.83),0)</f>
        <v>0</v>
      </c>
      <c r="EK8" s="23">
        <f t="shared" ref="EK8:ET8" si="34">IFERROR((365/$EJ$4)*((EK7+EL7)/60.83),0)</f>
        <v>0</v>
      </c>
      <c r="EL8" s="23">
        <f t="shared" si="34"/>
        <v>0</v>
      </c>
      <c r="EM8" s="23">
        <f t="shared" si="34"/>
        <v>0</v>
      </c>
      <c r="EN8" s="23">
        <f t="shared" si="34"/>
        <v>0</v>
      </c>
      <c r="EO8" s="23">
        <f t="shared" si="34"/>
        <v>0</v>
      </c>
      <c r="EP8" s="23">
        <f t="shared" si="34"/>
        <v>0</v>
      </c>
      <c r="EQ8" s="23">
        <f t="shared" si="34"/>
        <v>0</v>
      </c>
      <c r="ER8" s="23">
        <f t="shared" si="34"/>
        <v>0</v>
      </c>
      <c r="ES8" s="23">
        <f t="shared" si="34"/>
        <v>0</v>
      </c>
      <c r="ET8" s="23">
        <f t="shared" si="34"/>
        <v>0</v>
      </c>
      <c r="EU8" s="115"/>
      <c r="EV8" s="102"/>
      <c r="EW8" s="95" t="s">
        <v>52</v>
      </c>
      <c r="EX8" s="100"/>
      <c r="EY8" s="114" t="s">
        <v>4</v>
      </c>
      <c r="EZ8" s="23">
        <f>IFERROR((365/$EZ$4)*((EZ7+FA7)/60.83),0)</f>
        <v>0</v>
      </c>
      <c r="FA8" s="23">
        <f t="shared" ref="FA8:FJ8" si="35">IFERROR((365/$EZ$4)*((FA7+FB7)/60.83),0)</f>
        <v>0</v>
      </c>
      <c r="FB8" s="23">
        <f t="shared" si="35"/>
        <v>0</v>
      </c>
      <c r="FC8" s="23">
        <f t="shared" si="35"/>
        <v>0</v>
      </c>
      <c r="FD8" s="23">
        <f t="shared" si="35"/>
        <v>0</v>
      </c>
      <c r="FE8" s="23">
        <f t="shared" si="35"/>
        <v>0</v>
      </c>
      <c r="FF8" s="23">
        <f t="shared" si="35"/>
        <v>0</v>
      </c>
      <c r="FG8" s="23">
        <f t="shared" si="35"/>
        <v>0</v>
      </c>
      <c r="FH8" s="23">
        <f t="shared" si="35"/>
        <v>0</v>
      </c>
      <c r="FI8" s="23">
        <f t="shared" si="35"/>
        <v>0</v>
      </c>
      <c r="FJ8" s="23">
        <f t="shared" si="35"/>
        <v>0</v>
      </c>
      <c r="FK8" s="115"/>
      <c r="FL8" s="102"/>
      <c r="FM8" s="95" t="s">
        <v>52</v>
      </c>
      <c r="FN8" s="100"/>
      <c r="FO8" s="114" t="s">
        <v>4</v>
      </c>
      <c r="FP8" s="23">
        <f>IFERROR((365/$FP$4)*((FP7+FQ7)/60.83),0)</f>
        <v>0</v>
      </c>
      <c r="FQ8" s="23">
        <f t="shared" ref="FQ8:FZ8" si="36">IFERROR((365/$FP$4)*((FQ7+FR7)/60.83),0)</f>
        <v>0</v>
      </c>
      <c r="FR8" s="23">
        <f t="shared" si="36"/>
        <v>0</v>
      </c>
      <c r="FS8" s="23">
        <f t="shared" si="36"/>
        <v>0</v>
      </c>
      <c r="FT8" s="23">
        <f t="shared" si="36"/>
        <v>0</v>
      </c>
      <c r="FU8" s="23">
        <f t="shared" si="36"/>
        <v>0</v>
      </c>
      <c r="FV8" s="23">
        <f t="shared" si="36"/>
        <v>0</v>
      </c>
      <c r="FW8" s="23">
        <f t="shared" si="36"/>
        <v>0</v>
      </c>
      <c r="FX8" s="23">
        <f t="shared" si="36"/>
        <v>0</v>
      </c>
      <c r="FY8" s="23">
        <f t="shared" si="36"/>
        <v>0</v>
      </c>
      <c r="FZ8" s="23">
        <f t="shared" si="36"/>
        <v>0</v>
      </c>
      <c r="GA8" s="115"/>
      <c r="GB8" s="102"/>
    </row>
    <row r="9" spans="2:184" ht="19.5" thickBot="1">
      <c r="B9" s="109" t="s">
        <v>58</v>
      </c>
      <c r="C9" s="147"/>
      <c r="D9" s="30"/>
      <c r="E9" s="110">
        <f t="shared" si="2"/>
        <v>0.28050295533764735</v>
      </c>
      <c r="F9" s="111">
        <f t="shared" si="3"/>
        <v>95297.94</v>
      </c>
      <c r="G9" s="21"/>
      <c r="H9" s="112">
        <f>SUM(DT7:EE7)</f>
        <v>95297.94</v>
      </c>
      <c r="I9" s="95" t="s">
        <v>52</v>
      </c>
      <c r="J9" s="100"/>
      <c r="K9" s="107"/>
      <c r="L9" s="116"/>
      <c r="M9" s="116"/>
      <c r="N9" s="116"/>
      <c r="O9" s="116"/>
      <c r="P9" s="116"/>
      <c r="Q9" s="116"/>
      <c r="R9" s="116"/>
      <c r="S9" s="116"/>
      <c r="T9" s="116"/>
      <c r="U9" s="116"/>
      <c r="V9" s="116"/>
      <c r="W9" s="116"/>
      <c r="X9" s="102"/>
      <c r="Y9" s="95" t="s">
        <v>52</v>
      </c>
      <c r="Z9" s="100"/>
      <c r="AA9" s="107"/>
      <c r="AB9" s="116"/>
      <c r="AC9" s="116"/>
      <c r="AD9" s="116"/>
      <c r="AE9" s="116"/>
      <c r="AF9" s="116"/>
      <c r="AG9" s="116"/>
      <c r="AH9" s="116"/>
      <c r="AI9" s="116"/>
      <c r="AJ9" s="116"/>
      <c r="AK9" s="116"/>
      <c r="AL9" s="116"/>
      <c r="AM9" s="116"/>
      <c r="AN9" s="102"/>
      <c r="AO9" s="95" t="s">
        <v>52</v>
      </c>
      <c r="AP9" s="100"/>
      <c r="AQ9" s="107"/>
      <c r="AR9" s="116"/>
      <c r="AS9" s="116"/>
      <c r="AT9" s="116"/>
      <c r="AU9" s="116"/>
      <c r="AV9" s="116"/>
      <c r="AW9" s="116"/>
      <c r="AX9" s="116"/>
      <c r="AY9" s="116"/>
      <c r="AZ9" s="116"/>
      <c r="BA9" s="116"/>
      <c r="BB9" s="116"/>
      <c r="BC9" s="116"/>
      <c r="BD9" s="102"/>
      <c r="BE9" s="95" t="s">
        <v>52</v>
      </c>
      <c r="BF9" s="100"/>
      <c r="BG9" s="107"/>
      <c r="BH9" s="116"/>
      <c r="BI9" s="116"/>
      <c r="BJ9" s="116"/>
      <c r="BK9" s="116"/>
      <c r="BL9" s="116"/>
      <c r="BM9" s="116"/>
      <c r="BN9" s="116"/>
      <c r="BO9" s="116"/>
      <c r="BP9" s="116"/>
      <c r="BQ9" s="116"/>
      <c r="BR9" s="116"/>
      <c r="BS9" s="116"/>
      <c r="BT9" s="102"/>
      <c r="BU9" s="95" t="s">
        <v>52</v>
      </c>
      <c r="BV9" s="100"/>
      <c r="BW9" s="107"/>
      <c r="BX9" s="116"/>
      <c r="BY9" s="116"/>
      <c r="BZ9" s="116"/>
      <c r="CA9" s="116"/>
      <c r="CB9" s="116"/>
      <c r="CC9" s="116"/>
      <c r="CD9" s="116"/>
      <c r="CE9" s="116"/>
      <c r="CF9" s="116"/>
      <c r="CG9" s="116"/>
      <c r="CH9" s="116"/>
      <c r="CI9" s="116"/>
      <c r="CJ9" s="102"/>
      <c r="CK9" s="95" t="s">
        <v>52</v>
      </c>
      <c r="CL9" s="100"/>
      <c r="CM9" s="107"/>
      <c r="CN9" s="116"/>
      <c r="CO9" s="116"/>
      <c r="CP9" s="116"/>
      <c r="CQ9" s="116"/>
      <c r="CR9" s="116"/>
      <c r="CS9" s="116"/>
      <c r="CT9" s="116"/>
      <c r="CU9" s="116"/>
      <c r="CV9" s="116"/>
      <c r="CW9" s="116"/>
      <c r="CX9" s="116"/>
      <c r="CY9" s="116"/>
      <c r="CZ9" s="102"/>
      <c r="DA9" s="95" t="s">
        <v>52</v>
      </c>
      <c r="DB9" s="100"/>
      <c r="DC9" s="107"/>
      <c r="DD9" s="116"/>
      <c r="DE9" s="116"/>
      <c r="DF9" s="116"/>
      <c r="DG9" s="116"/>
      <c r="DH9" s="116"/>
      <c r="DI9" s="116"/>
      <c r="DJ9" s="116"/>
      <c r="DK9" s="116"/>
      <c r="DL9" s="116"/>
      <c r="DM9" s="116"/>
      <c r="DN9" s="116"/>
      <c r="DO9" s="116"/>
      <c r="DP9" s="102"/>
      <c r="DQ9" s="95" t="s">
        <v>52</v>
      </c>
      <c r="DR9" s="100"/>
      <c r="DS9" s="107"/>
      <c r="DT9" s="116"/>
      <c r="DU9" s="116"/>
      <c r="DV9" s="116"/>
      <c r="DW9" s="116"/>
      <c r="DX9" s="116"/>
      <c r="DY9" s="116"/>
      <c r="DZ9" s="116"/>
      <c r="EA9" s="116"/>
      <c r="EB9" s="116"/>
      <c r="EC9" s="116"/>
      <c r="ED9" s="116"/>
      <c r="EE9" s="116"/>
      <c r="EF9" s="102"/>
      <c r="EG9" s="95" t="s">
        <v>52</v>
      </c>
      <c r="EH9" s="100"/>
      <c r="EI9" s="107"/>
      <c r="EJ9" s="116"/>
      <c r="EK9" s="116"/>
      <c r="EL9" s="116"/>
      <c r="EM9" s="116"/>
      <c r="EN9" s="116"/>
      <c r="EO9" s="116"/>
      <c r="EP9" s="116"/>
      <c r="EQ9" s="116"/>
      <c r="ER9" s="116"/>
      <c r="ES9" s="116"/>
      <c r="ET9" s="116"/>
      <c r="EU9" s="116"/>
      <c r="EV9" s="102"/>
      <c r="EW9" s="95" t="s">
        <v>52</v>
      </c>
      <c r="EX9" s="100"/>
      <c r="EY9" s="107"/>
      <c r="EZ9" s="116"/>
      <c r="FA9" s="116"/>
      <c r="FB9" s="116"/>
      <c r="FC9" s="116"/>
      <c r="FD9" s="116"/>
      <c r="FE9" s="116"/>
      <c r="FF9" s="116"/>
      <c r="FG9" s="116"/>
      <c r="FH9" s="116"/>
      <c r="FI9" s="116"/>
      <c r="FJ9" s="116"/>
      <c r="FK9" s="116"/>
      <c r="FL9" s="102"/>
      <c r="FM9" s="95" t="s">
        <v>52</v>
      </c>
      <c r="FN9" s="100"/>
      <c r="FO9" s="107"/>
      <c r="FP9" s="116"/>
      <c r="FQ9" s="116"/>
      <c r="FR9" s="116"/>
      <c r="FS9" s="116"/>
      <c r="FT9" s="116"/>
      <c r="FU9" s="116"/>
      <c r="FV9" s="116"/>
      <c r="FW9" s="116"/>
      <c r="FX9" s="116"/>
      <c r="FY9" s="116"/>
      <c r="FZ9" s="116"/>
      <c r="GA9" s="116"/>
      <c r="GB9" s="102"/>
    </row>
    <row r="10" spans="2:184" ht="19.5" thickBot="1">
      <c r="B10" s="109" t="s">
        <v>59</v>
      </c>
      <c r="C10" s="147"/>
      <c r="D10" s="30"/>
      <c r="E10" s="110">
        <f t="shared" si="2"/>
        <v>0.24370143774576933</v>
      </c>
      <c r="F10" s="111">
        <f t="shared" si="3"/>
        <v>82795.009999999995</v>
      </c>
      <c r="G10" s="21"/>
      <c r="H10" s="112">
        <f>SUM(EJ7:EU7)</f>
        <v>82795.009999999995</v>
      </c>
      <c r="I10" s="95" t="s">
        <v>52</v>
      </c>
      <c r="J10" s="100"/>
      <c r="K10" s="107" t="s">
        <v>5</v>
      </c>
      <c r="L10" s="23">
        <f t="shared" ref="L10:W11" si="37">AB10+AR10+BH10+BX10+CN10+DD10+DT10+EJ10+EZ10+FP10</f>
        <v>197000.14</v>
      </c>
      <c r="M10" s="23">
        <f t="shared" si="37"/>
        <v>211794.46500000003</v>
      </c>
      <c r="N10" s="23">
        <f t="shared" si="37"/>
        <v>188729.745</v>
      </c>
      <c r="O10" s="23">
        <f t="shared" si="37"/>
        <v>149636.07500000001</v>
      </c>
      <c r="P10" s="23">
        <f t="shared" si="37"/>
        <v>114004.00499999999</v>
      </c>
      <c r="Q10" s="23">
        <f t="shared" si="37"/>
        <v>68791.315000000002</v>
      </c>
      <c r="R10" s="23">
        <f t="shared" si="37"/>
        <v>38540.044999999998</v>
      </c>
      <c r="S10" s="23">
        <f t="shared" si="37"/>
        <v>5060.8349999999919</v>
      </c>
      <c r="T10" s="23">
        <f t="shared" si="37"/>
        <v>-16774.935000000009</v>
      </c>
      <c r="U10" s="23">
        <f t="shared" si="37"/>
        <v>-37207.85500000001</v>
      </c>
      <c r="V10" s="23">
        <f t="shared" si="37"/>
        <v>-51565.065000000002</v>
      </c>
      <c r="W10" s="23">
        <f t="shared" si="37"/>
        <v>-69435.345000000016</v>
      </c>
      <c r="X10" s="102"/>
      <c r="Y10" s="95" t="s">
        <v>52</v>
      </c>
      <c r="Z10" s="100"/>
      <c r="AA10" s="107" t="s">
        <v>5</v>
      </c>
      <c r="AB10" s="22">
        <v>1259</v>
      </c>
      <c r="AC10" s="23">
        <f>AB14</f>
        <v>1259</v>
      </c>
      <c r="AD10" s="23">
        <f t="shared" ref="AD10:AM10" si="38">AC14</f>
        <v>1024.01</v>
      </c>
      <c r="AE10" s="23">
        <f t="shared" si="38"/>
        <v>784.02</v>
      </c>
      <c r="AF10" s="23">
        <f t="shared" si="38"/>
        <v>517.04999999999995</v>
      </c>
      <c r="AG10" s="23">
        <f t="shared" si="38"/>
        <v>517.04999999999995</v>
      </c>
      <c r="AH10" s="23">
        <f t="shared" si="38"/>
        <v>457.05999999999995</v>
      </c>
      <c r="AI10" s="23">
        <f t="shared" si="38"/>
        <v>117.06999999999994</v>
      </c>
      <c r="AJ10" s="23">
        <f t="shared" si="38"/>
        <v>-92.910000000000053</v>
      </c>
      <c r="AK10" s="23">
        <f t="shared" si="38"/>
        <v>-92.910000000000053</v>
      </c>
      <c r="AL10" s="23">
        <f t="shared" si="38"/>
        <v>-1277.8400000000001</v>
      </c>
      <c r="AM10" s="23">
        <f t="shared" si="38"/>
        <v>-1277.8400000000001</v>
      </c>
      <c r="AN10" s="102"/>
      <c r="AO10" s="95" t="s">
        <v>52</v>
      </c>
      <c r="AP10" s="100"/>
      <c r="AQ10" s="107" t="s">
        <v>5</v>
      </c>
      <c r="AR10" s="22">
        <v>1703</v>
      </c>
      <c r="AS10" s="23">
        <f>AR14</f>
        <v>1703</v>
      </c>
      <c r="AT10" s="23">
        <f t="shared" ref="AT10:BC10" si="39">AS14</f>
        <v>1563</v>
      </c>
      <c r="AU10" s="23">
        <f t="shared" si="39"/>
        <v>1563</v>
      </c>
      <c r="AV10" s="23">
        <f t="shared" si="39"/>
        <v>1563</v>
      </c>
      <c r="AW10" s="23">
        <f t="shared" si="39"/>
        <v>1428</v>
      </c>
      <c r="AX10" s="23">
        <f t="shared" si="39"/>
        <v>1236.01</v>
      </c>
      <c r="AY10" s="23">
        <f t="shared" si="39"/>
        <v>1095.01</v>
      </c>
      <c r="AZ10" s="23">
        <f t="shared" si="39"/>
        <v>1095.01</v>
      </c>
      <c r="BA10" s="23">
        <f t="shared" si="39"/>
        <v>960.01</v>
      </c>
      <c r="BB10" s="23">
        <f t="shared" si="39"/>
        <v>960.01</v>
      </c>
      <c r="BC10" s="23">
        <f t="shared" si="39"/>
        <v>-26.180000000000064</v>
      </c>
      <c r="BD10" s="102"/>
      <c r="BE10" s="95" t="s">
        <v>52</v>
      </c>
      <c r="BF10" s="100"/>
      <c r="BG10" s="107" t="s">
        <v>5</v>
      </c>
      <c r="BH10" s="22">
        <v>20016</v>
      </c>
      <c r="BI10" s="23">
        <f>BH14</f>
        <v>19853.502499999999</v>
      </c>
      <c r="BJ10" s="23">
        <f t="shared" ref="BJ10:BS10" si="40">BI14</f>
        <v>17572.952499999999</v>
      </c>
      <c r="BK10" s="23">
        <f t="shared" si="40"/>
        <v>12020.0525</v>
      </c>
      <c r="BL10" s="23">
        <f t="shared" si="40"/>
        <v>5424.6525000000001</v>
      </c>
      <c r="BM10" s="23">
        <f t="shared" si="40"/>
        <v>898.92250000000058</v>
      </c>
      <c r="BN10" s="23">
        <f t="shared" si="40"/>
        <v>-1975.3174999999992</v>
      </c>
      <c r="BO10" s="23">
        <f t="shared" si="40"/>
        <v>-5324.4174999999996</v>
      </c>
      <c r="BP10" s="23">
        <f t="shared" si="40"/>
        <v>-8178.4674999999997</v>
      </c>
      <c r="BQ10" s="23">
        <f t="shared" si="40"/>
        <v>-8713.4174999999996</v>
      </c>
      <c r="BR10" s="23">
        <f t="shared" si="40"/>
        <v>-9736.3874999999989</v>
      </c>
      <c r="BS10" s="23">
        <f t="shared" si="40"/>
        <v>-11100.3475</v>
      </c>
      <c r="BT10" s="102"/>
      <c r="BU10" s="95" t="s">
        <v>52</v>
      </c>
      <c r="BV10" s="100"/>
      <c r="BW10" s="107" t="s">
        <v>5</v>
      </c>
      <c r="BX10" s="22"/>
      <c r="BY10" s="23">
        <f>BX14</f>
        <v>988</v>
      </c>
      <c r="BZ10" s="23">
        <f t="shared" ref="BZ10:CI10" si="41">BY14</f>
        <v>274</v>
      </c>
      <c r="CA10" s="23">
        <f t="shared" si="41"/>
        <v>174</v>
      </c>
      <c r="CB10" s="23">
        <f t="shared" si="41"/>
        <v>174</v>
      </c>
      <c r="CC10" s="23">
        <f t="shared" si="41"/>
        <v>174</v>
      </c>
      <c r="CD10" s="23">
        <f t="shared" si="41"/>
        <v>-183</v>
      </c>
      <c r="CE10" s="23">
        <f t="shared" si="41"/>
        <v>-1376</v>
      </c>
      <c r="CF10" s="23">
        <f t="shared" si="41"/>
        <v>-1376</v>
      </c>
      <c r="CG10" s="23">
        <f t="shared" si="41"/>
        <v>-1376</v>
      </c>
      <c r="CH10" s="23">
        <f t="shared" si="41"/>
        <v>-1376</v>
      </c>
      <c r="CI10" s="23">
        <f t="shared" si="41"/>
        <v>-1376</v>
      </c>
      <c r="CJ10" s="102"/>
      <c r="CK10" s="95" t="s">
        <v>52</v>
      </c>
      <c r="CL10" s="100"/>
      <c r="CM10" s="107" t="s">
        <v>5</v>
      </c>
      <c r="CN10" s="22">
        <v>39453</v>
      </c>
      <c r="CO10" s="23">
        <f>CN14</f>
        <v>40069</v>
      </c>
      <c r="CP10" s="23">
        <f t="shared" ref="CP10:CY10" si="42">CO14</f>
        <v>38376.31</v>
      </c>
      <c r="CQ10" s="23">
        <f t="shared" si="42"/>
        <v>26825.439999999995</v>
      </c>
      <c r="CR10" s="23">
        <f t="shared" si="42"/>
        <v>16498.839999999997</v>
      </c>
      <c r="CS10" s="23">
        <f t="shared" si="42"/>
        <v>6551.2399999999961</v>
      </c>
      <c r="CT10" s="23">
        <f t="shared" si="42"/>
        <v>1603.1999999999962</v>
      </c>
      <c r="CU10" s="23">
        <f t="shared" si="42"/>
        <v>-5959.4100000000035</v>
      </c>
      <c r="CV10" s="23">
        <f t="shared" si="42"/>
        <v>-10285.290000000005</v>
      </c>
      <c r="CW10" s="23">
        <f t="shared" si="42"/>
        <v>-10706.880000000005</v>
      </c>
      <c r="CX10" s="23">
        <f t="shared" si="42"/>
        <v>-14478.160000000005</v>
      </c>
      <c r="CY10" s="23">
        <f t="shared" si="42"/>
        <v>-18722.050000000007</v>
      </c>
      <c r="CZ10" s="102"/>
      <c r="DA10" s="95" t="s">
        <v>52</v>
      </c>
      <c r="DB10" s="100"/>
      <c r="DC10" s="107" t="s">
        <v>5</v>
      </c>
      <c r="DD10" s="22">
        <v>4848</v>
      </c>
      <c r="DE10" s="23">
        <f>DD14</f>
        <v>5073</v>
      </c>
      <c r="DF10" s="23">
        <f t="shared" ref="DF10:DO10" si="43">DE14</f>
        <v>4363.6400000000003</v>
      </c>
      <c r="DG10" s="23">
        <f t="shared" si="43"/>
        <v>2215.2700000000004</v>
      </c>
      <c r="DH10" s="23">
        <f t="shared" si="43"/>
        <v>419.38000000000034</v>
      </c>
      <c r="DI10" s="23">
        <f t="shared" si="43"/>
        <v>-581.56999999999971</v>
      </c>
      <c r="DJ10" s="23">
        <f t="shared" si="43"/>
        <v>-1957.9099999999996</v>
      </c>
      <c r="DK10" s="23">
        <f t="shared" si="43"/>
        <v>-2677.8399999999997</v>
      </c>
      <c r="DL10" s="23">
        <f t="shared" si="43"/>
        <v>-3079.8199999999997</v>
      </c>
      <c r="DM10" s="23">
        <f t="shared" si="43"/>
        <v>-3427.79</v>
      </c>
      <c r="DN10" s="23">
        <f t="shared" si="43"/>
        <v>-3478.7799999999997</v>
      </c>
      <c r="DO10" s="23">
        <f t="shared" si="43"/>
        <v>-5352.3899999999994</v>
      </c>
      <c r="DP10" s="102"/>
      <c r="DQ10" s="95" t="s">
        <v>52</v>
      </c>
      <c r="DR10" s="100"/>
      <c r="DS10" s="107" t="s">
        <v>5</v>
      </c>
      <c r="DT10" s="22">
        <v>77956</v>
      </c>
      <c r="DU10" s="23">
        <f>DT14</f>
        <v>82490.070000000007</v>
      </c>
      <c r="DV10" s="23">
        <f t="shared" ref="DV10:EE10" si="44">DU14</f>
        <v>73185.3</v>
      </c>
      <c r="DW10" s="23">
        <f t="shared" si="44"/>
        <v>64900.66</v>
      </c>
      <c r="DX10" s="23">
        <f t="shared" si="44"/>
        <v>57561.89</v>
      </c>
      <c r="DY10" s="23">
        <f t="shared" si="44"/>
        <v>41749.5</v>
      </c>
      <c r="DZ10" s="23">
        <f t="shared" si="44"/>
        <v>31202.11</v>
      </c>
      <c r="EA10" s="23">
        <f t="shared" si="44"/>
        <v>25463</v>
      </c>
      <c r="EB10" s="23">
        <f t="shared" si="44"/>
        <v>17114.190000000002</v>
      </c>
      <c r="EC10" s="23">
        <f t="shared" si="44"/>
        <v>2143.3500000000022</v>
      </c>
      <c r="ED10" s="23">
        <f t="shared" si="44"/>
        <v>-3038.6099999999979</v>
      </c>
      <c r="EE10" s="23">
        <f t="shared" si="44"/>
        <v>-10329.409999999998</v>
      </c>
      <c r="EF10" s="102"/>
      <c r="EG10" s="95" t="s">
        <v>52</v>
      </c>
      <c r="EH10" s="100"/>
      <c r="EI10" s="107" t="s">
        <v>5</v>
      </c>
      <c r="EJ10" s="22">
        <v>51315.14</v>
      </c>
      <c r="EK10" s="23">
        <f>EJ14</f>
        <v>53908.892500000002</v>
      </c>
      <c r="EL10" s="23">
        <f t="shared" ref="EL10:EU10" si="45">EK14</f>
        <v>47840.522499999999</v>
      </c>
      <c r="EM10" s="23">
        <f t="shared" si="45"/>
        <v>36623.622499999998</v>
      </c>
      <c r="EN10" s="23">
        <f t="shared" si="45"/>
        <v>27315.182499999995</v>
      </c>
      <c r="EO10" s="23">
        <f t="shared" si="45"/>
        <v>13974.152499999995</v>
      </c>
      <c r="EP10" s="23">
        <f t="shared" si="45"/>
        <v>4077.872499999994</v>
      </c>
      <c r="EQ10" s="23">
        <f t="shared" si="45"/>
        <v>-10356.597500000005</v>
      </c>
      <c r="ER10" s="23">
        <f t="shared" si="45"/>
        <v>-16051.667500000005</v>
      </c>
      <c r="ES10" s="23">
        <f t="shared" si="45"/>
        <v>-20074.237500000007</v>
      </c>
      <c r="ET10" s="23">
        <f t="shared" si="45"/>
        <v>-23219.317500000005</v>
      </c>
      <c r="EU10" s="23">
        <f t="shared" si="45"/>
        <v>-25331.147500000006</v>
      </c>
      <c r="EV10" s="102"/>
      <c r="EW10" s="95" t="s">
        <v>52</v>
      </c>
      <c r="EX10" s="100"/>
      <c r="EY10" s="107" t="s">
        <v>5</v>
      </c>
      <c r="EZ10" s="22">
        <v>450</v>
      </c>
      <c r="FA10" s="23">
        <f>EZ14</f>
        <v>6450</v>
      </c>
      <c r="FB10" s="23">
        <f t="shared" ref="FB10:FK10" si="46">FA14</f>
        <v>4530.01</v>
      </c>
      <c r="FC10" s="23">
        <f t="shared" si="46"/>
        <v>4530.01</v>
      </c>
      <c r="FD10" s="23">
        <f t="shared" si="46"/>
        <v>4530.01</v>
      </c>
      <c r="FE10" s="23">
        <f t="shared" si="46"/>
        <v>4080.0200000000004</v>
      </c>
      <c r="FF10" s="23">
        <f t="shared" si="46"/>
        <v>4080.0200000000004</v>
      </c>
      <c r="FG10" s="23">
        <f t="shared" si="46"/>
        <v>4080.0200000000004</v>
      </c>
      <c r="FH10" s="23">
        <f t="shared" si="46"/>
        <v>4080.0200000000004</v>
      </c>
      <c r="FI10" s="23">
        <f t="shared" si="46"/>
        <v>4080.0200000000004</v>
      </c>
      <c r="FJ10" s="23">
        <f t="shared" si="46"/>
        <v>4080.0200000000004</v>
      </c>
      <c r="FK10" s="23">
        <f t="shared" si="46"/>
        <v>4080.0200000000004</v>
      </c>
      <c r="FL10" s="102"/>
      <c r="FM10" s="95" t="s">
        <v>52</v>
      </c>
      <c r="FN10" s="100"/>
      <c r="FO10" s="107" t="s">
        <v>5</v>
      </c>
      <c r="FP10" s="22"/>
      <c r="FQ10" s="23">
        <f>FP14</f>
        <v>0</v>
      </c>
      <c r="FR10" s="23">
        <f t="shared" ref="FR10:GA10" si="47">FQ14</f>
        <v>0</v>
      </c>
      <c r="FS10" s="23">
        <f t="shared" si="47"/>
        <v>0</v>
      </c>
      <c r="FT10" s="23">
        <f t="shared" si="47"/>
        <v>0</v>
      </c>
      <c r="FU10" s="23">
        <f t="shared" si="47"/>
        <v>0</v>
      </c>
      <c r="FV10" s="23">
        <f t="shared" si="47"/>
        <v>0</v>
      </c>
      <c r="FW10" s="23">
        <f t="shared" si="47"/>
        <v>0</v>
      </c>
      <c r="FX10" s="23">
        <f t="shared" si="47"/>
        <v>0</v>
      </c>
      <c r="FY10" s="23">
        <f t="shared" si="47"/>
        <v>0</v>
      </c>
      <c r="FZ10" s="23">
        <f t="shared" si="47"/>
        <v>0</v>
      </c>
      <c r="GA10" s="23">
        <f t="shared" si="47"/>
        <v>0</v>
      </c>
      <c r="GB10" s="102"/>
    </row>
    <row r="11" spans="2:184" ht="19.5" thickBot="1">
      <c r="B11" s="109" t="s">
        <v>60</v>
      </c>
      <c r="C11" s="147"/>
      <c r="D11" s="30"/>
      <c r="E11" s="110">
        <f t="shared" si="2"/>
        <v>6.9758737081947143E-3</v>
      </c>
      <c r="F11" s="111">
        <f t="shared" si="3"/>
        <v>2369.98</v>
      </c>
      <c r="G11" s="21"/>
      <c r="H11" s="112">
        <f>SUM(EZ7:FK7)</f>
        <v>2369.98</v>
      </c>
      <c r="I11" s="95" t="s">
        <v>52</v>
      </c>
      <c r="J11" s="100"/>
      <c r="K11" s="107" t="s">
        <v>11</v>
      </c>
      <c r="L11" s="23">
        <f t="shared" si="37"/>
        <v>14485</v>
      </c>
      <c r="M11" s="23">
        <f t="shared" si="37"/>
        <v>0</v>
      </c>
      <c r="N11" s="23">
        <f t="shared" si="37"/>
        <v>0</v>
      </c>
      <c r="O11" s="23">
        <f t="shared" si="37"/>
        <v>0</v>
      </c>
      <c r="P11" s="23">
        <f t="shared" si="37"/>
        <v>0</v>
      </c>
      <c r="Q11" s="23">
        <f t="shared" si="37"/>
        <v>0</v>
      </c>
      <c r="R11" s="23">
        <f t="shared" si="37"/>
        <v>0</v>
      </c>
      <c r="S11" s="23">
        <f t="shared" si="37"/>
        <v>0</v>
      </c>
      <c r="T11" s="23">
        <f t="shared" si="37"/>
        <v>0</v>
      </c>
      <c r="U11" s="23">
        <f t="shared" si="37"/>
        <v>0</v>
      </c>
      <c r="V11" s="23">
        <f t="shared" si="37"/>
        <v>0</v>
      </c>
      <c r="W11" s="23">
        <f t="shared" si="37"/>
        <v>0</v>
      </c>
      <c r="X11" s="102"/>
      <c r="Y11" s="95" t="s">
        <v>52</v>
      </c>
      <c r="Z11" s="100"/>
      <c r="AA11" s="107" t="s">
        <v>11</v>
      </c>
      <c r="AB11" s="22"/>
      <c r="AC11" s="117">
        <v>0</v>
      </c>
      <c r="AD11" s="117">
        <v>0</v>
      </c>
      <c r="AE11" s="117">
        <v>0</v>
      </c>
      <c r="AF11" s="117">
        <v>0</v>
      </c>
      <c r="AG11" s="117">
        <v>0</v>
      </c>
      <c r="AH11" s="117">
        <v>0</v>
      </c>
      <c r="AI11" s="117">
        <v>0</v>
      </c>
      <c r="AJ11" s="117">
        <v>0</v>
      </c>
      <c r="AK11" s="117">
        <v>0</v>
      </c>
      <c r="AL11" s="117">
        <v>0</v>
      </c>
      <c r="AM11" s="117">
        <v>0</v>
      </c>
      <c r="AN11" s="102"/>
      <c r="AO11" s="95" t="s">
        <v>52</v>
      </c>
      <c r="AP11" s="100"/>
      <c r="AQ11" s="107" t="s">
        <v>11</v>
      </c>
      <c r="AR11" s="22"/>
      <c r="AS11" s="117">
        <v>0</v>
      </c>
      <c r="AT11" s="117">
        <v>0</v>
      </c>
      <c r="AU11" s="117">
        <v>0</v>
      </c>
      <c r="AV11" s="117">
        <v>0</v>
      </c>
      <c r="AW11" s="117">
        <v>0</v>
      </c>
      <c r="AX11" s="117">
        <v>0</v>
      </c>
      <c r="AY11" s="117">
        <v>0</v>
      </c>
      <c r="AZ11" s="117">
        <v>0</v>
      </c>
      <c r="BA11" s="117">
        <v>0</v>
      </c>
      <c r="BB11" s="117">
        <v>0</v>
      </c>
      <c r="BC11" s="117">
        <v>0</v>
      </c>
      <c r="BD11" s="102"/>
      <c r="BE11" s="95" t="s">
        <v>52</v>
      </c>
      <c r="BF11" s="100"/>
      <c r="BG11" s="107" t="s">
        <v>11</v>
      </c>
      <c r="BH11" s="22"/>
      <c r="BI11" s="117">
        <v>0</v>
      </c>
      <c r="BJ11" s="117">
        <v>0</v>
      </c>
      <c r="BK11" s="117">
        <v>0</v>
      </c>
      <c r="BL11" s="117">
        <v>0</v>
      </c>
      <c r="BM11" s="117">
        <v>0</v>
      </c>
      <c r="BN11" s="117">
        <v>0</v>
      </c>
      <c r="BO11" s="117">
        <v>0</v>
      </c>
      <c r="BP11" s="117">
        <v>0</v>
      </c>
      <c r="BQ11" s="117">
        <v>0</v>
      </c>
      <c r="BR11" s="117">
        <v>0</v>
      </c>
      <c r="BS11" s="117">
        <v>0</v>
      </c>
      <c r="BT11" s="102"/>
      <c r="BU11" s="95" t="s">
        <v>52</v>
      </c>
      <c r="BV11" s="100"/>
      <c r="BW11" s="107" t="s">
        <v>11</v>
      </c>
      <c r="BX11" s="22"/>
      <c r="BY11" s="117">
        <v>0</v>
      </c>
      <c r="BZ11" s="117">
        <v>0</v>
      </c>
      <c r="CA11" s="117">
        <v>0</v>
      </c>
      <c r="CB11" s="117">
        <v>0</v>
      </c>
      <c r="CC11" s="117">
        <v>0</v>
      </c>
      <c r="CD11" s="117">
        <v>0</v>
      </c>
      <c r="CE11" s="117">
        <v>0</v>
      </c>
      <c r="CF11" s="117">
        <v>0</v>
      </c>
      <c r="CG11" s="117">
        <v>0</v>
      </c>
      <c r="CH11" s="117">
        <v>0</v>
      </c>
      <c r="CI11" s="117">
        <v>0</v>
      </c>
      <c r="CJ11" s="102"/>
      <c r="CK11" s="95" t="s">
        <v>52</v>
      </c>
      <c r="CL11" s="100"/>
      <c r="CM11" s="107" t="s">
        <v>11</v>
      </c>
      <c r="CN11" s="22">
        <v>616</v>
      </c>
      <c r="CO11" s="117">
        <v>0</v>
      </c>
      <c r="CP11" s="117">
        <v>0</v>
      </c>
      <c r="CQ11" s="117">
        <v>0</v>
      </c>
      <c r="CR11" s="117">
        <v>0</v>
      </c>
      <c r="CS11" s="117">
        <v>0</v>
      </c>
      <c r="CT11" s="117">
        <v>0</v>
      </c>
      <c r="CU11" s="117">
        <v>0</v>
      </c>
      <c r="CV11" s="117">
        <v>0</v>
      </c>
      <c r="CW11" s="117">
        <v>0</v>
      </c>
      <c r="CX11" s="117">
        <v>0</v>
      </c>
      <c r="CY11" s="117">
        <v>0</v>
      </c>
      <c r="CZ11" s="102"/>
      <c r="DA11" s="95" t="s">
        <v>52</v>
      </c>
      <c r="DB11" s="100"/>
      <c r="DC11" s="107" t="s">
        <v>11</v>
      </c>
      <c r="DD11" s="22">
        <v>225</v>
      </c>
      <c r="DE11" s="117">
        <v>0</v>
      </c>
      <c r="DF11" s="117">
        <v>0</v>
      </c>
      <c r="DG11" s="117">
        <v>0</v>
      </c>
      <c r="DH11" s="117">
        <v>0</v>
      </c>
      <c r="DI11" s="117">
        <v>0</v>
      </c>
      <c r="DJ11" s="117">
        <v>0</v>
      </c>
      <c r="DK11" s="117">
        <v>0</v>
      </c>
      <c r="DL11" s="117">
        <v>0</v>
      </c>
      <c r="DM11" s="117">
        <v>0</v>
      </c>
      <c r="DN11" s="117">
        <v>0</v>
      </c>
      <c r="DO11" s="117">
        <v>0</v>
      </c>
      <c r="DP11" s="102"/>
      <c r="DQ11" s="95" t="s">
        <v>52</v>
      </c>
      <c r="DR11" s="100"/>
      <c r="DS11" s="107" t="s">
        <v>11</v>
      </c>
      <c r="DT11" s="22">
        <v>4644</v>
      </c>
      <c r="DU11" s="117">
        <v>0</v>
      </c>
      <c r="DV11" s="117">
        <v>0</v>
      </c>
      <c r="DW11" s="117">
        <v>0</v>
      </c>
      <c r="DX11" s="117">
        <v>0</v>
      </c>
      <c r="DY11" s="117">
        <v>0</v>
      </c>
      <c r="DZ11" s="117">
        <v>0</v>
      </c>
      <c r="EA11" s="117">
        <v>0</v>
      </c>
      <c r="EB11" s="117">
        <v>0</v>
      </c>
      <c r="EC11" s="117">
        <v>0</v>
      </c>
      <c r="ED11" s="117">
        <v>0</v>
      </c>
      <c r="EE11" s="117">
        <v>0</v>
      </c>
      <c r="EF11" s="102"/>
      <c r="EG11" s="95" t="s">
        <v>52</v>
      </c>
      <c r="EH11" s="100"/>
      <c r="EI11" s="107" t="s">
        <v>11</v>
      </c>
      <c r="EJ11" s="22">
        <v>3000</v>
      </c>
      <c r="EK11" s="117">
        <v>0</v>
      </c>
      <c r="EL11" s="117">
        <v>0</v>
      </c>
      <c r="EM11" s="117">
        <v>0</v>
      </c>
      <c r="EN11" s="117">
        <v>0</v>
      </c>
      <c r="EO11" s="117">
        <v>0</v>
      </c>
      <c r="EP11" s="117">
        <v>0</v>
      </c>
      <c r="EQ11" s="117">
        <v>0</v>
      </c>
      <c r="ER11" s="117">
        <v>0</v>
      </c>
      <c r="ES11" s="117">
        <v>0</v>
      </c>
      <c r="ET11" s="117">
        <v>0</v>
      </c>
      <c r="EU11" s="117">
        <v>0</v>
      </c>
      <c r="EV11" s="102"/>
      <c r="EW11" s="95" t="s">
        <v>52</v>
      </c>
      <c r="EX11" s="100"/>
      <c r="EY11" s="107" t="s">
        <v>11</v>
      </c>
      <c r="EZ11" s="22">
        <v>6000</v>
      </c>
      <c r="FA11" s="117">
        <v>0</v>
      </c>
      <c r="FB11" s="117">
        <v>0</v>
      </c>
      <c r="FC11" s="117">
        <v>0</v>
      </c>
      <c r="FD11" s="117">
        <v>0</v>
      </c>
      <c r="FE11" s="117">
        <v>0</v>
      </c>
      <c r="FF11" s="117">
        <v>0</v>
      </c>
      <c r="FG11" s="117">
        <v>0</v>
      </c>
      <c r="FH11" s="117">
        <v>0</v>
      </c>
      <c r="FI11" s="117">
        <v>0</v>
      </c>
      <c r="FJ11" s="117">
        <v>0</v>
      </c>
      <c r="FK11" s="117">
        <v>0</v>
      </c>
      <c r="FL11" s="102"/>
      <c r="FM11" s="95" t="s">
        <v>52</v>
      </c>
      <c r="FN11" s="100"/>
      <c r="FO11" s="107" t="s">
        <v>11</v>
      </c>
      <c r="FP11" s="22"/>
      <c r="FQ11" s="117">
        <v>0</v>
      </c>
      <c r="FR11" s="117">
        <v>0</v>
      </c>
      <c r="FS11" s="117">
        <v>0</v>
      </c>
      <c r="FT11" s="117">
        <v>0</v>
      </c>
      <c r="FU11" s="117">
        <v>0</v>
      </c>
      <c r="FV11" s="117">
        <v>0</v>
      </c>
      <c r="FW11" s="117">
        <v>0</v>
      </c>
      <c r="FX11" s="117">
        <v>0</v>
      </c>
      <c r="FY11" s="117">
        <v>0</v>
      </c>
      <c r="FZ11" s="117">
        <v>0</v>
      </c>
      <c r="GA11" s="117">
        <v>0</v>
      </c>
      <c r="GB11" s="102"/>
    </row>
    <row r="12" spans="2:184" ht="19.5" thickBot="1">
      <c r="B12" s="118" t="s">
        <v>61</v>
      </c>
      <c r="C12" s="41"/>
      <c r="D12" s="42"/>
      <c r="E12" s="119">
        <f t="shared" si="2"/>
        <v>0</v>
      </c>
      <c r="F12" s="120">
        <f t="shared" si="3"/>
        <v>0</v>
      </c>
      <c r="G12" s="43"/>
      <c r="H12" s="121">
        <f>SUM(FP7:GA7)</f>
        <v>0</v>
      </c>
      <c r="I12" s="95" t="s">
        <v>52</v>
      </c>
      <c r="J12" s="100"/>
      <c r="K12" s="107" t="s">
        <v>12</v>
      </c>
      <c r="L12" s="23">
        <f t="shared" ref="L12" si="48">AB12+AR12+BH12+BX12+CN12+DD12+DT12+EJ12+EZ12+FP12</f>
        <v>988</v>
      </c>
      <c r="M12" s="23">
        <f t="shared" ref="M12" si="49">AC12+AS12+BI12+BY12+CO12+DE12+DU12+EK12+FA12+FQ12</f>
        <v>0</v>
      </c>
      <c r="N12" s="23">
        <f t="shared" ref="N12" si="50">AD12+AT12+BJ12+BZ12+CP12+DF12+DV12+EL12+FB12+FR12</f>
        <v>0</v>
      </c>
      <c r="O12" s="23">
        <f t="shared" ref="O12" si="51">AE12+AU12+BK12+CA12+CQ12+DG12+DW12+EM12+FC12+FS12</f>
        <v>0</v>
      </c>
      <c r="P12" s="23">
        <f t="shared" ref="P12" si="52">AF12+AV12+BL12+CB12+CR12+DH12+DX12+EN12+FD12+FT12</f>
        <v>0</v>
      </c>
      <c r="Q12" s="23">
        <f t="shared" ref="Q12" si="53">AG12+AW12+BM12+CC12+CS12+DI12+DY12+EO12+FE12+FU12</f>
        <v>0</v>
      </c>
      <c r="R12" s="23">
        <f t="shared" ref="R12" si="54">AH12+AX12+BN12+CD12+CT12+DJ12+DZ12+EP12+FF12+FV12</f>
        <v>0</v>
      </c>
      <c r="S12" s="23">
        <f t="shared" ref="S12" si="55">AI12+AY12+BO12+CE12+CU12+DK12+EA12+EQ12+FG12+FW12</f>
        <v>0</v>
      </c>
      <c r="T12" s="23">
        <f t="shared" ref="T12" si="56">AJ12+AZ12+BP12+CF12+CV12+DL12+EB12+ER12+FH12+FX12</f>
        <v>0</v>
      </c>
      <c r="U12" s="23">
        <f t="shared" ref="U12" si="57">AK12+BA12+BQ12+CG12+CW12+DM12+EC12+ES12+FI12+FY12</f>
        <v>0</v>
      </c>
      <c r="V12" s="23">
        <f t="shared" ref="V12" si="58">AL12+BB12+BR12+CH12+CX12+DN12+ED12+ET12+FJ12+FZ12</f>
        <v>0</v>
      </c>
      <c r="W12" s="23">
        <f t="shared" ref="W12" si="59">AM12+BC12+BS12+CI12+CY12+DO12+EE12+EU12+FK12+GA12</f>
        <v>0</v>
      </c>
      <c r="X12" s="102"/>
      <c r="Y12" s="95" t="s">
        <v>52</v>
      </c>
      <c r="Z12" s="100"/>
      <c r="AA12" s="107" t="s">
        <v>12</v>
      </c>
      <c r="AB12" s="22"/>
      <c r="AC12" s="22"/>
      <c r="AD12" s="22"/>
      <c r="AE12" s="22"/>
      <c r="AF12" s="22"/>
      <c r="AG12" s="22"/>
      <c r="AH12" s="22"/>
      <c r="AI12" s="22"/>
      <c r="AJ12" s="22"/>
      <c r="AK12" s="22"/>
      <c r="AL12" s="22"/>
      <c r="AM12" s="22"/>
      <c r="AN12" s="102"/>
      <c r="AO12" s="95" t="s">
        <v>52</v>
      </c>
      <c r="AP12" s="100"/>
      <c r="AQ12" s="107" t="s">
        <v>12</v>
      </c>
      <c r="AR12" s="22"/>
      <c r="AS12" s="22"/>
      <c r="AT12" s="22"/>
      <c r="AU12" s="22"/>
      <c r="AV12" s="22"/>
      <c r="AW12" s="22"/>
      <c r="AX12" s="22"/>
      <c r="AY12" s="22"/>
      <c r="AZ12" s="22"/>
      <c r="BA12" s="22"/>
      <c r="BB12" s="22"/>
      <c r="BC12" s="22"/>
      <c r="BD12" s="102"/>
      <c r="BE12" s="95" t="s">
        <v>52</v>
      </c>
      <c r="BF12" s="100"/>
      <c r="BG12" s="107" t="s">
        <v>12</v>
      </c>
      <c r="BH12" s="22"/>
      <c r="BI12" s="22"/>
      <c r="BJ12" s="22"/>
      <c r="BK12" s="22"/>
      <c r="BL12" s="22"/>
      <c r="BM12" s="22"/>
      <c r="BN12" s="22"/>
      <c r="BO12" s="22"/>
      <c r="BP12" s="22"/>
      <c r="BQ12" s="22"/>
      <c r="BR12" s="22"/>
      <c r="BS12" s="22"/>
      <c r="BT12" s="102"/>
      <c r="BU12" s="95" t="s">
        <v>52</v>
      </c>
      <c r="BV12" s="100"/>
      <c r="BW12" s="107" t="s">
        <v>12</v>
      </c>
      <c r="BX12" s="22">
        <v>988</v>
      </c>
      <c r="BY12" s="22"/>
      <c r="BZ12" s="22"/>
      <c r="CA12" s="22"/>
      <c r="CB12" s="22"/>
      <c r="CC12" s="22"/>
      <c r="CD12" s="22"/>
      <c r="CE12" s="22"/>
      <c r="CF12" s="22"/>
      <c r="CG12" s="22"/>
      <c r="CH12" s="22"/>
      <c r="CI12" s="22"/>
      <c r="CJ12" s="102"/>
      <c r="CK12" s="95" t="s">
        <v>52</v>
      </c>
      <c r="CL12" s="100"/>
      <c r="CM12" s="107" t="s">
        <v>12</v>
      </c>
      <c r="CN12" s="22"/>
      <c r="CO12" s="22"/>
      <c r="CP12" s="22"/>
      <c r="CQ12" s="22"/>
      <c r="CR12" s="22"/>
      <c r="CS12" s="22"/>
      <c r="CT12" s="22"/>
      <c r="CU12" s="22"/>
      <c r="CV12" s="22"/>
      <c r="CW12" s="22"/>
      <c r="CX12" s="22"/>
      <c r="CY12" s="22"/>
      <c r="CZ12" s="102"/>
      <c r="DA12" s="95" t="s">
        <v>52</v>
      </c>
      <c r="DB12" s="100"/>
      <c r="DC12" s="107" t="s">
        <v>12</v>
      </c>
      <c r="DD12" s="22"/>
      <c r="DE12" s="22"/>
      <c r="DF12" s="22"/>
      <c r="DG12" s="22"/>
      <c r="DH12" s="22"/>
      <c r="DI12" s="22"/>
      <c r="DJ12" s="22"/>
      <c r="DK12" s="22"/>
      <c r="DL12" s="22"/>
      <c r="DM12" s="22"/>
      <c r="DN12" s="22"/>
      <c r="DO12" s="22"/>
      <c r="DP12" s="102"/>
      <c r="DQ12" s="95" t="s">
        <v>52</v>
      </c>
      <c r="DR12" s="100"/>
      <c r="DS12" s="107" t="s">
        <v>12</v>
      </c>
      <c r="DT12" s="22"/>
      <c r="DU12" s="22"/>
      <c r="DV12" s="22"/>
      <c r="DW12" s="22"/>
      <c r="DX12" s="22"/>
      <c r="DY12" s="22"/>
      <c r="DZ12" s="22"/>
      <c r="EA12" s="22"/>
      <c r="EB12" s="22"/>
      <c r="EC12" s="22"/>
      <c r="ED12" s="22"/>
      <c r="EE12" s="22"/>
      <c r="EF12" s="102"/>
      <c r="EG12" s="95" t="s">
        <v>52</v>
      </c>
      <c r="EH12" s="100"/>
      <c r="EI12" s="107" t="s">
        <v>12</v>
      </c>
      <c r="EJ12" s="22"/>
      <c r="EK12" s="22"/>
      <c r="EL12" s="22"/>
      <c r="EM12" s="22"/>
      <c r="EN12" s="22"/>
      <c r="EO12" s="22"/>
      <c r="EP12" s="22"/>
      <c r="EQ12" s="22"/>
      <c r="ER12" s="22"/>
      <c r="ES12" s="22"/>
      <c r="ET12" s="22"/>
      <c r="EU12" s="22"/>
      <c r="EV12" s="102"/>
      <c r="EW12" s="95" t="s">
        <v>52</v>
      </c>
      <c r="EX12" s="100"/>
      <c r="EY12" s="107" t="s">
        <v>12</v>
      </c>
      <c r="EZ12" s="22"/>
      <c r="FA12" s="22"/>
      <c r="FB12" s="22"/>
      <c r="FC12" s="22"/>
      <c r="FD12" s="22"/>
      <c r="FE12" s="22"/>
      <c r="FF12" s="22"/>
      <c r="FG12" s="22"/>
      <c r="FH12" s="22"/>
      <c r="FI12" s="22"/>
      <c r="FJ12" s="22"/>
      <c r="FK12" s="22"/>
      <c r="FL12" s="102"/>
      <c r="FM12" s="95" t="s">
        <v>52</v>
      </c>
      <c r="FN12" s="100"/>
      <c r="FO12" s="107" t="s">
        <v>12</v>
      </c>
      <c r="FP12" s="22"/>
      <c r="FQ12" s="22"/>
      <c r="FR12" s="22"/>
      <c r="FS12" s="22"/>
      <c r="FT12" s="22"/>
      <c r="FU12" s="22"/>
      <c r="FV12" s="22"/>
      <c r="FW12" s="22"/>
      <c r="FX12" s="22"/>
      <c r="FY12" s="22"/>
      <c r="FZ12" s="22"/>
      <c r="GA12" s="22"/>
      <c r="GB12" s="102"/>
    </row>
    <row r="13" spans="2:184" ht="19.5" thickBot="1">
      <c r="B13" s="122" t="s">
        <v>46</v>
      </c>
      <c r="C13" s="123"/>
      <c r="D13" s="124">
        <f>L4</f>
        <v>0.95072521268258992</v>
      </c>
      <c r="E13" s="125">
        <f>SUM(E3:E7)</f>
        <v>0.43765650576315013</v>
      </c>
      <c r="F13" s="126">
        <f>SUM(F3:F12)</f>
        <v>339739.5221212121</v>
      </c>
      <c r="G13" s="127">
        <f>(C1-H13)/C1</f>
        <v>0.71114670619632092</v>
      </c>
      <c r="H13" s="126">
        <f>SUM(H3:H7)</f>
        <v>98134.87999999999</v>
      </c>
      <c r="I13" s="95" t="s">
        <v>52</v>
      </c>
      <c r="J13" s="100"/>
      <c r="K13" s="107" t="s">
        <v>2</v>
      </c>
      <c r="L13" s="23">
        <f>AB13+AR13+BH13+BX13+CN13+DD13+DT13+EJ13+EZ13+FP13</f>
        <v>678.67499999999995</v>
      </c>
      <c r="M13" s="23">
        <f t="shared" ref="M13" si="60">AC13+AS13+BI13+BY13+CO13+DE13+DU13+EK13+FA13+FQ13</f>
        <v>23064.720000000001</v>
      </c>
      <c r="N13" s="23">
        <f t="shared" ref="N13" si="61">AD13+AT13+BJ13+BZ13+CP13+DF13+DV13+EL13+FB13+FR13</f>
        <v>39093.67</v>
      </c>
      <c r="O13" s="23">
        <f t="shared" ref="O13" si="62">AE13+AU13+BK13+CA13+CQ13+DG13+DW13+EM13+FC13+FS13</f>
        <v>35632.07</v>
      </c>
      <c r="P13" s="23">
        <f t="shared" ref="P13" si="63">AF13+AV13+BL13+CB13+CR13+DH13+DX13+EN13+FD13+FT13</f>
        <v>45212.689999999995</v>
      </c>
      <c r="Q13" s="23">
        <f t="shared" ref="Q13" si="64">AG13+AW13+BM13+CC13+CS13+DI13+DY13+EO13+FE13+FU13</f>
        <v>30251.269999999997</v>
      </c>
      <c r="R13" s="23">
        <f t="shared" ref="R13" si="65">AH13+AX13+BN13+CD13+CT13+DJ13+DZ13+EP13+FF13+FV13</f>
        <v>33479.21</v>
      </c>
      <c r="S13" s="23">
        <f t="shared" ref="S13" si="66">AI13+AY13+BO13+CE13+CU13+DK13+EA13+EQ13+FG13+FW13</f>
        <v>21835.769999999997</v>
      </c>
      <c r="T13" s="23">
        <f t="shared" ref="T13" si="67">AJ13+AZ13+BP13+CF13+CV13+DL13+EB13+ER13+FH13+FX13</f>
        <v>20432.919999999998</v>
      </c>
      <c r="U13" s="23">
        <f t="shared" ref="U13" si="68">AK13+BA13+BQ13+CG13+CW13+DM13+EC13+ES13+FI13+FY13</f>
        <v>14357.210000000001</v>
      </c>
      <c r="V13" s="23">
        <f t="shared" ref="V13" si="69">AL13+BB13+BR13+CH13+CX13+DN13+ED13+ET13+FJ13+FZ13</f>
        <v>17870.28</v>
      </c>
      <c r="W13" s="23">
        <f t="shared" ref="W13" si="70">AM13+BC13+BS13+CI13+CY13+DO13+EE13+EU13+FK13+GA13</f>
        <v>5240.68</v>
      </c>
      <c r="X13" s="102"/>
      <c r="Y13" s="95" t="s">
        <v>52</v>
      </c>
      <c r="Z13" s="100"/>
      <c r="AA13" s="107" t="s">
        <v>2</v>
      </c>
      <c r="AB13" s="23">
        <f>AB7*(1-DAY(AB3)/DAY(DATE(YEAR(AB3),MONTH(AB3)+1,1)-1))</f>
        <v>0</v>
      </c>
      <c r="AC13" s="23">
        <f t="shared" ref="AC13:AM13" si="71">AC7</f>
        <v>234.99</v>
      </c>
      <c r="AD13" s="23">
        <f t="shared" si="71"/>
        <v>239.99</v>
      </c>
      <c r="AE13" s="23">
        <f t="shared" si="71"/>
        <v>266.97000000000003</v>
      </c>
      <c r="AF13" s="23">
        <f t="shared" si="71"/>
        <v>0</v>
      </c>
      <c r="AG13" s="23">
        <f t="shared" si="71"/>
        <v>59.99</v>
      </c>
      <c r="AH13" s="23">
        <f t="shared" si="71"/>
        <v>339.99</v>
      </c>
      <c r="AI13" s="23">
        <f t="shared" si="71"/>
        <v>209.98</v>
      </c>
      <c r="AJ13" s="23">
        <f t="shared" si="71"/>
        <v>0</v>
      </c>
      <c r="AK13" s="23">
        <f t="shared" si="71"/>
        <v>1184.93</v>
      </c>
      <c r="AL13" s="23">
        <f t="shared" si="71"/>
        <v>0</v>
      </c>
      <c r="AM13" s="23">
        <f t="shared" si="71"/>
        <v>569.98</v>
      </c>
      <c r="AN13" s="102"/>
      <c r="AO13" s="95" t="s">
        <v>52</v>
      </c>
      <c r="AP13" s="100"/>
      <c r="AQ13" s="107" t="s">
        <v>2</v>
      </c>
      <c r="AR13" s="23">
        <f>AR7*(1-DAY(AR3)/DAY(DATE(YEAR(AR3),MONTH(AR3)+1,1)-1))</f>
        <v>0</v>
      </c>
      <c r="AS13" s="23">
        <f t="shared" ref="AS13:BC13" si="72">AS7</f>
        <v>140</v>
      </c>
      <c r="AT13" s="23">
        <f t="shared" si="72"/>
        <v>0</v>
      </c>
      <c r="AU13" s="23">
        <f t="shared" si="72"/>
        <v>0</v>
      </c>
      <c r="AV13" s="23">
        <f t="shared" si="72"/>
        <v>135</v>
      </c>
      <c r="AW13" s="23">
        <f t="shared" si="72"/>
        <v>191.99</v>
      </c>
      <c r="AX13" s="23">
        <f t="shared" si="72"/>
        <v>141</v>
      </c>
      <c r="AY13" s="23">
        <f t="shared" si="72"/>
        <v>0</v>
      </c>
      <c r="AZ13" s="23">
        <f t="shared" si="72"/>
        <v>135</v>
      </c>
      <c r="BA13" s="23">
        <f t="shared" si="72"/>
        <v>0</v>
      </c>
      <c r="BB13" s="23">
        <f t="shared" si="72"/>
        <v>986.19</v>
      </c>
      <c r="BC13" s="23">
        <f t="shared" si="72"/>
        <v>300</v>
      </c>
      <c r="BD13" s="102"/>
      <c r="BE13" s="95" t="s">
        <v>52</v>
      </c>
      <c r="BF13" s="100"/>
      <c r="BG13" s="107" t="s">
        <v>2</v>
      </c>
      <c r="BH13" s="23">
        <f>BH7*(1-DAY(BH3)/DAY(DATE(YEAR(BH3),MONTH(BH3)+1,1)-1))</f>
        <v>162.4975</v>
      </c>
      <c r="BI13" s="23">
        <f t="shared" ref="BI13:BS13" si="73">BI7</f>
        <v>2280.5500000000002</v>
      </c>
      <c r="BJ13" s="23">
        <f t="shared" si="73"/>
        <v>5552.9</v>
      </c>
      <c r="BK13" s="23">
        <f t="shared" si="73"/>
        <v>6595.4</v>
      </c>
      <c r="BL13" s="23">
        <f t="shared" si="73"/>
        <v>4525.7299999999996</v>
      </c>
      <c r="BM13" s="23">
        <f t="shared" si="73"/>
        <v>2874.24</v>
      </c>
      <c r="BN13" s="23">
        <f t="shared" si="73"/>
        <v>3349.1</v>
      </c>
      <c r="BO13" s="23">
        <f t="shared" si="73"/>
        <v>2854.05</v>
      </c>
      <c r="BP13" s="23">
        <f t="shared" si="73"/>
        <v>534.95000000000005</v>
      </c>
      <c r="BQ13" s="23">
        <f t="shared" si="73"/>
        <v>1022.97</v>
      </c>
      <c r="BR13" s="23">
        <f t="shared" si="73"/>
        <v>1363.96</v>
      </c>
      <c r="BS13" s="23">
        <f t="shared" si="73"/>
        <v>0</v>
      </c>
      <c r="BT13" s="102"/>
      <c r="BU13" s="95" t="s">
        <v>52</v>
      </c>
      <c r="BV13" s="100"/>
      <c r="BW13" s="107" t="s">
        <v>2</v>
      </c>
      <c r="BX13" s="23">
        <f>BX7*(1-DAY(BX3)/DAY(DATE(YEAR(BX3),MONTH(BX3)+1,1)-1))</f>
        <v>0</v>
      </c>
      <c r="BY13" s="23">
        <f t="shared" ref="BY13:CI13" si="74">BY7</f>
        <v>714</v>
      </c>
      <c r="BZ13" s="23">
        <f t="shared" si="74"/>
        <v>100</v>
      </c>
      <c r="CA13" s="23">
        <f t="shared" si="74"/>
        <v>0</v>
      </c>
      <c r="CB13" s="23">
        <f t="shared" si="74"/>
        <v>0</v>
      </c>
      <c r="CC13" s="23">
        <f t="shared" si="74"/>
        <v>357</v>
      </c>
      <c r="CD13" s="23">
        <f t="shared" si="74"/>
        <v>1193</v>
      </c>
      <c r="CE13" s="23">
        <f t="shared" si="74"/>
        <v>0</v>
      </c>
      <c r="CF13" s="23">
        <f t="shared" si="74"/>
        <v>0</v>
      </c>
      <c r="CG13" s="23">
        <f t="shared" si="74"/>
        <v>0</v>
      </c>
      <c r="CH13" s="23">
        <f t="shared" si="74"/>
        <v>0</v>
      </c>
      <c r="CI13" s="23">
        <f t="shared" si="74"/>
        <v>0</v>
      </c>
      <c r="CJ13" s="102"/>
      <c r="CK13" s="95" t="s">
        <v>52</v>
      </c>
      <c r="CL13" s="100"/>
      <c r="CM13" s="107" t="s">
        <v>2</v>
      </c>
      <c r="CN13" s="23">
        <f>CN7*(1-DAY(CN3)/DAY(DATE(YEAR(CN3),MONTH(CN3)+1,1)-1))</f>
        <v>0</v>
      </c>
      <c r="CO13" s="23">
        <f t="shared" ref="CO13:CY13" si="75">CO7</f>
        <v>1692.69</v>
      </c>
      <c r="CP13" s="23">
        <f t="shared" si="75"/>
        <v>11550.87</v>
      </c>
      <c r="CQ13" s="23">
        <f t="shared" si="75"/>
        <v>10326.6</v>
      </c>
      <c r="CR13" s="23">
        <f t="shared" si="75"/>
        <v>9947.6</v>
      </c>
      <c r="CS13" s="23">
        <f t="shared" si="75"/>
        <v>4948.04</v>
      </c>
      <c r="CT13" s="23">
        <f t="shared" si="75"/>
        <v>7562.61</v>
      </c>
      <c r="CU13" s="23">
        <f t="shared" si="75"/>
        <v>4325.88</v>
      </c>
      <c r="CV13" s="23">
        <f t="shared" si="75"/>
        <v>421.59</v>
      </c>
      <c r="CW13" s="23">
        <f t="shared" si="75"/>
        <v>3771.28</v>
      </c>
      <c r="CX13" s="23">
        <f t="shared" si="75"/>
        <v>4243.8900000000003</v>
      </c>
      <c r="CY13" s="23">
        <f t="shared" si="75"/>
        <v>239.99</v>
      </c>
      <c r="CZ13" s="102"/>
      <c r="DA13" s="95" t="s">
        <v>52</v>
      </c>
      <c r="DB13" s="100"/>
      <c r="DC13" s="107" t="s">
        <v>2</v>
      </c>
      <c r="DD13" s="23">
        <f>DD7*(1-DAY(DD3)/DAY(DATE(YEAR(DD3),MONTH(DD3)+1,1)-1))</f>
        <v>0</v>
      </c>
      <c r="DE13" s="23">
        <f t="shared" ref="DE13:DO13" si="76">DE7</f>
        <v>709.36</v>
      </c>
      <c r="DF13" s="23">
        <f t="shared" si="76"/>
        <v>2148.37</v>
      </c>
      <c r="DG13" s="23">
        <f t="shared" si="76"/>
        <v>1795.89</v>
      </c>
      <c r="DH13" s="23">
        <f t="shared" si="76"/>
        <v>1000.95</v>
      </c>
      <c r="DI13" s="23">
        <f t="shared" si="76"/>
        <v>1376.34</v>
      </c>
      <c r="DJ13" s="23">
        <f t="shared" si="76"/>
        <v>719.93</v>
      </c>
      <c r="DK13" s="23">
        <f t="shared" si="76"/>
        <v>401.98</v>
      </c>
      <c r="DL13" s="23">
        <f t="shared" si="76"/>
        <v>347.97</v>
      </c>
      <c r="DM13" s="23">
        <f t="shared" si="76"/>
        <v>50.99</v>
      </c>
      <c r="DN13" s="23">
        <f t="shared" si="76"/>
        <v>1873.61</v>
      </c>
      <c r="DO13" s="23">
        <f t="shared" si="76"/>
        <v>161.99</v>
      </c>
      <c r="DP13" s="102"/>
      <c r="DQ13" s="95" t="s">
        <v>52</v>
      </c>
      <c r="DR13" s="100"/>
      <c r="DS13" s="107" t="s">
        <v>2</v>
      </c>
      <c r="DT13" s="23">
        <f>DT7*(1-DAY(DT3)/DAY(DATE(YEAR(DT3),MONTH(DT3)+1,1)-1))</f>
        <v>109.93</v>
      </c>
      <c r="DU13" s="23">
        <f t="shared" ref="DU13:EE13" si="77">DU7</f>
        <v>9304.77</v>
      </c>
      <c r="DV13" s="23">
        <f t="shared" si="77"/>
        <v>8284.64</v>
      </c>
      <c r="DW13" s="23">
        <f t="shared" si="77"/>
        <v>7338.77</v>
      </c>
      <c r="DX13" s="23">
        <f t="shared" si="77"/>
        <v>15812.39</v>
      </c>
      <c r="DY13" s="23">
        <f t="shared" si="77"/>
        <v>10547.39</v>
      </c>
      <c r="DZ13" s="23">
        <f t="shared" si="77"/>
        <v>5739.11</v>
      </c>
      <c r="EA13" s="23">
        <f t="shared" si="77"/>
        <v>8348.81</v>
      </c>
      <c r="EB13" s="23">
        <f t="shared" si="77"/>
        <v>14970.84</v>
      </c>
      <c r="EC13" s="23">
        <f t="shared" si="77"/>
        <v>5181.96</v>
      </c>
      <c r="ED13" s="23">
        <f t="shared" si="77"/>
        <v>7290.8</v>
      </c>
      <c r="EE13" s="23">
        <f t="shared" si="77"/>
        <v>2038.74</v>
      </c>
      <c r="EF13" s="102"/>
      <c r="EG13" s="95" t="s">
        <v>52</v>
      </c>
      <c r="EH13" s="100"/>
      <c r="EI13" s="107" t="s">
        <v>2</v>
      </c>
      <c r="EJ13" s="23">
        <f>EJ7*(1-DAY(EJ3)/DAY(DATE(YEAR(EJ3),MONTH(EJ3)+1,1)-1))</f>
        <v>406.2475</v>
      </c>
      <c r="EK13" s="23">
        <f t="shared" ref="EK13:EU13" si="78">EK7</f>
        <v>6068.37</v>
      </c>
      <c r="EL13" s="23">
        <f t="shared" si="78"/>
        <v>11216.9</v>
      </c>
      <c r="EM13" s="23">
        <f t="shared" si="78"/>
        <v>9308.44</v>
      </c>
      <c r="EN13" s="23">
        <f t="shared" si="78"/>
        <v>13341.03</v>
      </c>
      <c r="EO13" s="23">
        <f t="shared" si="78"/>
        <v>9896.2800000000007</v>
      </c>
      <c r="EP13" s="23">
        <f t="shared" si="78"/>
        <v>14434.47</v>
      </c>
      <c r="EQ13" s="23">
        <f t="shared" si="78"/>
        <v>5695.07</v>
      </c>
      <c r="ER13" s="23">
        <f t="shared" si="78"/>
        <v>4022.57</v>
      </c>
      <c r="ES13" s="23">
        <f t="shared" si="78"/>
        <v>3145.08</v>
      </c>
      <c r="ET13" s="23">
        <f t="shared" si="78"/>
        <v>2111.83</v>
      </c>
      <c r="EU13" s="23">
        <f t="shared" si="78"/>
        <v>1929.98</v>
      </c>
      <c r="EV13" s="102"/>
      <c r="EW13" s="95" t="s">
        <v>52</v>
      </c>
      <c r="EX13" s="100"/>
      <c r="EY13" s="107" t="s">
        <v>2</v>
      </c>
      <c r="EZ13" s="23">
        <f>EZ7*(1-DAY(EZ3)/DAY(DATE(YEAR(EZ3),MONTH(EZ3)+1,1)-1))</f>
        <v>0</v>
      </c>
      <c r="FA13" s="23">
        <f t="shared" ref="FA13:FK13" si="79">FA7</f>
        <v>1919.99</v>
      </c>
      <c r="FB13" s="23">
        <f t="shared" si="79"/>
        <v>0</v>
      </c>
      <c r="FC13" s="23">
        <f t="shared" si="79"/>
        <v>0</v>
      </c>
      <c r="FD13" s="23">
        <f t="shared" si="79"/>
        <v>449.99</v>
      </c>
      <c r="FE13" s="23">
        <f t="shared" si="79"/>
        <v>0</v>
      </c>
      <c r="FF13" s="23">
        <f t="shared" si="79"/>
        <v>0</v>
      </c>
      <c r="FG13" s="23">
        <f t="shared" si="79"/>
        <v>0</v>
      </c>
      <c r="FH13" s="23">
        <f t="shared" si="79"/>
        <v>0</v>
      </c>
      <c r="FI13" s="23">
        <f t="shared" si="79"/>
        <v>0</v>
      </c>
      <c r="FJ13" s="23">
        <f t="shared" si="79"/>
        <v>0</v>
      </c>
      <c r="FK13" s="23">
        <f t="shared" si="79"/>
        <v>0</v>
      </c>
      <c r="FL13" s="102"/>
      <c r="FM13" s="95" t="s">
        <v>52</v>
      </c>
      <c r="FN13" s="100"/>
      <c r="FO13" s="107" t="s">
        <v>2</v>
      </c>
      <c r="FP13" s="23">
        <f>FP7*(1-DAY(FP3)/DAY(DATE(YEAR(FP3),MONTH(FP3)+1,1)-1))</f>
        <v>0</v>
      </c>
      <c r="FQ13" s="23">
        <f t="shared" ref="FQ13:GA13" si="80">FQ7</f>
        <v>0</v>
      </c>
      <c r="FR13" s="23">
        <f t="shared" si="80"/>
        <v>0</v>
      </c>
      <c r="FS13" s="23">
        <f t="shared" si="80"/>
        <v>0</v>
      </c>
      <c r="FT13" s="23">
        <f t="shared" si="80"/>
        <v>0</v>
      </c>
      <c r="FU13" s="23">
        <f t="shared" si="80"/>
        <v>0</v>
      </c>
      <c r="FV13" s="23">
        <f t="shared" si="80"/>
        <v>0</v>
      </c>
      <c r="FW13" s="23">
        <f t="shared" si="80"/>
        <v>0</v>
      </c>
      <c r="FX13" s="23">
        <f t="shared" si="80"/>
        <v>0</v>
      </c>
      <c r="FY13" s="23">
        <f t="shared" si="80"/>
        <v>0</v>
      </c>
      <c r="FZ13" s="23">
        <f t="shared" si="80"/>
        <v>0</v>
      </c>
      <c r="GA13" s="23">
        <f t="shared" si="80"/>
        <v>0</v>
      </c>
      <c r="GB13" s="102"/>
    </row>
    <row r="14" spans="2:184" ht="19.5" thickBot="1">
      <c r="I14" s="95" t="s">
        <v>52</v>
      </c>
      <c r="J14" s="100"/>
      <c r="K14" s="114" t="s">
        <v>6</v>
      </c>
      <c r="L14" s="23">
        <f>AB14+AR14+BH14+BX14+CN14+DD14+DT14+EJ14+EZ14+FP14</f>
        <v>211794.46500000003</v>
      </c>
      <c r="M14" s="23">
        <f t="shared" ref="M14" si="81">AC14+AS14+BI14+BY14+CO14+DE14+DU14+EK14+FA14+FQ14</f>
        <v>188729.745</v>
      </c>
      <c r="N14" s="23">
        <f t="shared" ref="N14" si="82">AD14+AT14+BJ14+BZ14+CP14+DF14+DV14+EL14+FB14+FR14</f>
        <v>149636.07500000001</v>
      </c>
      <c r="O14" s="23">
        <f t="shared" ref="O14" si="83">AE14+AU14+BK14+CA14+CQ14+DG14+DW14+EM14+FC14+FS14</f>
        <v>114004.00499999999</v>
      </c>
      <c r="P14" s="23">
        <f t="shared" ref="P14" si="84">AF14+AV14+BL14+CB14+CR14+DH14+DX14+EN14+FD14+FT14</f>
        <v>68791.315000000002</v>
      </c>
      <c r="Q14" s="23">
        <f t="shared" ref="Q14" si="85">AG14+AW14+BM14+CC14+CS14+DI14+DY14+EO14+FE14+FU14</f>
        <v>38540.044999999998</v>
      </c>
      <c r="R14" s="23">
        <f t="shared" ref="R14" si="86">AH14+AX14+BN14+CD14+CT14+DJ14+DZ14+EP14+FF14+FV14</f>
        <v>5060.8349999999919</v>
      </c>
      <c r="S14" s="23">
        <f t="shared" ref="S14" si="87">AI14+AY14+BO14+CE14+CU14+DK14+EA14+EQ14+FG14+FW14</f>
        <v>-16774.935000000009</v>
      </c>
      <c r="T14" s="23">
        <f t="shared" ref="T14" si="88">AJ14+AZ14+BP14+CF14+CV14+DL14+EB14+ER14+FH14+FX14</f>
        <v>-37207.85500000001</v>
      </c>
      <c r="U14" s="23">
        <f t="shared" ref="U14" si="89">AK14+BA14+BQ14+CG14+CW14+DM14+EC14+ES14+FI14+FY14</f>
        <v>-51565.065000000002</v>
      </c>
      <c r="V14" s="23">
        <f t="shared" ref="V14" si="90">AL14+BB14+BR14+CH14+CX14+DN14+ED14+ET14+FJ14+FZ14</f>
        <v>-69435.345000000016</v>
      </c>
      <c r="W14" s="23">
        <f t="shared" ref="W14" si="91">AM14+BC14+BS14+CI14+CY14+DO14+EE14+EU14+FK14+GA14</f>
        <v>-74676.025000000009</v>
      </c>
      <c r="X14" s="102"/>
      <c r="Y14" s="95" t="s">
        <v>52</v>
      </c>
      <c r="Z14" s="100"/>
      <c r="AA14" s="114" t="s">
        <v>6</v>
      </c>
      <c r="AB14" s="23">
        <f>AB10+AB11+AB12+AB16-AB13</f>
        <v>1259</v>
      </c>
      <c r="AC14" s="23">
        <f>AC10+AC11+AC12+AC16-AC13</f>
        <v>1024.01</v>
      </c>
      <c r="AD14" s="23">
        <f t="shared" ref="AD14:AM14" si="92">AD10+AD11+AD12+AD16-AD13</f>
        <v>784.02</v>
      </c>
      <c r="AE14" s="23">
        <f t="shared" si="92"/>
        <v>517.04999999999995</v>
      </c>
      <c r="AF14" s="23">
        <f t="shared" si="92"/>
        <v>517.04999999999995</v>
      </c>
      <c r="AG14" s="23">
        <f t="shared" si="92"/>
        <v>457.05999999999995</v>
      </c>
      <c r="AH14" s="23">
        <f t="shared" si="92"/>
        <v>117.06999999999994</v>
      </c>
      <c r="AI14" s="23">
        <f t="shared" si="92"/>
        <v>-92.910000000000053</v>
      </c>
      <c r="AJ14" s="23">
        <f t="shared" si="92"/>
        <v>-92.910000000000053</v>
      </c>
      <c r="AK14" s="23">
        <f t="shared" si="92"/>
        <v>-1277.8400000000001</v>
      </c>
      <c r="AL14" s="23">
        <f t="shared" si="92"/>
        <v>-1277.8400000000001</v>
      </c>
      <c r="AM14" s="23">
        <f t="shared" si="92"/>
        <v>-1847.8200000000002</v>
      </c>
      <c r="AN14" s="102"/>
      <c r="AO14" s="95" t="s">
        <v>52</v>
      </c>
      <c r="AP14" s="100"/>
      <c r="AQ14" s="114" t="s">
        <v>6</v>
      </c>
      <c r="AR14" s="23">
        <f>AR10+AR11+AR12+AR16-AR13</f>
        <v>1703</v>
      </c>
      <c r="AS14" s="23">
        <f>AS10+AS11+AS12+AS16-AS13</f>
        <v>1563</v>
      </c>
      <c r="AT14" s="23">
        <f t="shared" ref="AT14:BC14" si="93">AT10+AT11+AT12+AT16-AT13</f>
        <v>1563</v>
      </c>
      <c r="AU14" s="23">
        <f t="shared" si="93"/>
        <v>1563</v>
      </c>
      <c r="AV14" s="23">
        <f t="shared" si="93"/>
        <v>1428</v>
      </c>
      <c r="AW14" s="23">
        <f t="shared" si="93"/>
        <v>1236.01</v>
      </c>
      <c r="AX14" s="23">
        <f t="shared" si="93"/>
        <v>1095.01</v>
      </c>
      <c r="AY14" s="23">
        <f t="shared" si="93"/>
        <v>1095.01</v>
      </c>
      <c r="AZ14" s="23">
        <f t="shared" si="93"/>
        <v>960.01</v>
      </c>
      <c r="BA14" s="23">
        <f t="shared" si="93"/>
        <v>960.01</v>
      </c>
      <c r="BB14" s="23">
        <f t="shared" si="93"/>
        <v>-26.180000000000064</v>
      </c>
      <c r="BC14" s="23">
        <f t="shared" si="93"/>
        <v>-326.18000000000006</v>
      </c>
      <c r="BD14" s="102"/>
      <c r="BE14" s="95" t="s">
        <v>52</v>
      </c>
      <c r="BF14" s="100"/>
      <c r="BG14" s="114" t="s">
        <v>6</v>
      </c>
      <c r="BH14" s="23">
        <f>BH10+BH11+BH12+BH16-BH13</f>
        <v>19853.502499999999</v>
      </c>
      <c r="BI14" s="23">
        <f>BI10+BI11+BI12+BI16-BI13</f>
        <v>17572.952499999999</v>
      </c>
      <c r="BJ14" s="23">
        <f t="shared" ref="BJ14:BS14" si="94">BJ10+BJ11+BJ12+BJ16-BJ13</f>
        <v>12020.0525</v>
      </c>
      <c r="BK14" s="23">
        <f t="shared" si="94"/>
        <v>5424.6525000000001</v>
      </c>
      <c r="BL14" s="23">
        <f t="shared" si="94"/>
        <v>898.92250000000058</v>
      </c>
      <c r="BM14" s="23">
        <f t="shared" si="94"/>
        <v>-1975.3174999999992</v>
      </c>
      <c r="BN14" s="23">
        <f t="shared" si="94"/>
        <v>-5324.4174999999996</v>
      </c>
      <c r="BO14" s="23">
        <f t="shared" si="94"/>
        <v>-8178.4674999999997</v>
      </c>
      <c r="BP14" s="23">
        <f t="shared" si="94"/>
        <v>-8713.4174999999996</v>
      </c>
      <c r="BQ14" s="23">
        <f t="shared" si="94"/>
        <v>-9736.3874999999989</v>
      </c>
      <c r="BR14" s="23">
        <f t="shared" si="94"/>
        <v>-11100.3475</v>
      </c>
      <c r="BS14" s="23">
        <f t="shared" si="94"/>
        <v>-11100.3475</v>
      </c>
      <c r="BT14" s="102"/>
      <c r="BU14" s="95" t="s">
        <v>52</v>
      </c>
      <c r="BV14" s="100"/>
      <c r="BW14" s="114" t="s">
        <v>6</v>
      </c>
      <c r="BX14" s="23">
        <f>BX10+BX11+BX12+BX16-BX13</f>
        <v>988</v>
      </c>
      <c r="BY14" s="23">
        <f>BY10+BY11+BY12+BY16-BY13</f>
        <v>274</v>
      </c>
      <c r="BZ14" s="23">
        <f t="shared" ref="BZ14:CI14" si="95">BZ10+BZ11+BZ12+BZ16-BZ13</f>
        <v>174</v>
      </c>
      <c r="CA14" s="23">
        <f t="shared" si="95"/>
        <v>174</v>
      </c>
      <c r="CB14" s="23">
        <f t="shared" si="95"/>
        <v>174</v>
      </c>
      <c r="CC14" s="23">
        <f t="shared" si="95"/>
        <v>-183</v>
      </c>
      <c r="CD14" s="23">
        <f t="shared" si="95"/>
        <v>-1376</v>
      </c>
      <c r="CE14" s="23">
        <f t="shared" si="95"/>
        <v>-1376</v>
      </c>
      <c r="CF14" s="23">
        <f t="shared" si="95"/>
        <v>-1376</v>
      </c>
      <c r="CG14" s="23">
        <f t="shared" si="95"/>
        <v>-1376</v>
      </c>
      <c r="CH14" s="23">
        <f t="shared" si="95"/>
        <v>-1376</v>
      </c>
      <c r="CI14" s="23">
        <f t="shared" si="95"/>
        <v>-1376</v>
      </c>
      <c r="CJ14" s="102"/>
      <c r="CK14" s="95" t="s">
        <v>52</v>
      </c>
      <c r="CL14" s="100"/>
      <c r="CM14" s="114" t="s">
        <v>6</v>
      </c>
      <c r="CN14" s="23">
        <f>CN10+CN11+CN12+CN16-CN13</f>
        <v>40069</v>
      </c>
      <c r="CO14" s="23">
        <f>CO10+CO11+CO12+CO16-CO13</f>
        <v>38376.31</v>
      </c>
      <c r="CP14" s="23">
        <f t="shared" ref="CP14:CY14" si="96">CP10+CP11+CP12+CP16-CP13</f>
        <v>26825.439999999995</v>
      </c>
      <c r="CQ14" s="23">
        <f t="shared" si="96"/>
        <v>16498.839999999997</v>
      </c>
      <c r="CR14" s="23">
        <f t="shared" si="96"/>
        <v>6551.2399999999961</v>
      </c>
      <c r="CS14" s="23">
        <f t="shared" si="96"/>
        <v>1603.1999999999962</v>
      </c>
      <c r="CT14" s="23">
        <f t="shared" si="96"/>
        <v>-5959.4100000000035</v>
      </c>
      <c r="CU14" s="23">
        <f t="shared" si="96"/>
        <v>-10285.290000000005</v>
      </c>
      <c r="CV14" s="23">
        <f t="shared" si="96"/>
        <v>-10706.880000000005</v>
      </c>
      <c r="CW14" s="23">
        <f t="shared" si="96"/>
        <v>-14478.160000000005</v>
      </c>
      <c r="CX14" s="23">
        <f t="shared" si="96"/>
        <v>-18722.050000000007</v>
      </c>
      <c r="CY14" s="23">
        <f t="shared" si="96"/>
        <v>-18962.040000000008</v>
      </c>
      <c r="CZ14" s="102"/>
      <c r="DA14" s="95" t="s">
        <v>52</v>
      </c>
      <c r="DB14" s="100"/>
      <c r="DC14" s="114" t="s">
        <v>6</v>
      </c>
      <c r="DD14" s="23">
        <f>DD10+DD11+DD12+DD16-DD13</f>
        <v>5073</v>
      </c>
      <c r="DE14" s="23">
        <f>DE10+DE11+DE12+DE16-DE13</f>
        <v>4363.6400000000003</v>
      </c>
      <c r="DF14" s="23">
        <f t="shared" ref="DF14:DO14" si="97">DF10+DF11+DF12+DF16-DF13</f>
        <v>2215.2700000000004</v>
      </c>
      <c r="DG14" s="23">
        <f t="shared" si="97"/>
        <v>419.38000000000034</v>
      </c>
      <c r="DH14" s="23">
        <f t="shared" si="97"/>
        <v>-581.56999999999971</v>
      </c>
      <c r="DI14" s="23">
        <f t="shared" si="97"/>
        <v>-1957.9099999999996</v>
      </c>
      <c r="DJ14" s="23">
        <f t="shared" si="97"/>
        <v>-2677.8399999999997</v>
      </c>
      <c r="DK14" s="23">
        <f t="shared" si="97"/>
        <v>-3079.8199999999997</v>
      </c>
      <c r="DL14" s="23">
        <f t="shared" si="97"/>
        <v>-3427.79</v>
      </c>
      <c r="DM14" s="23">
        <f t="shared" si="97"/>
        <v>-3478.7799999999997</v>
      </c>
      <c r="DN14" s="23">
        <f t="shared" si="97"/>
        <v>-5352.3899999999994</v>
      </c>
      <c r="DO14" s="23">
        <f t="shared" si="97"/>
        <v>-5514.3799999999992</v>
      </c>
      <c r="DP14" s="102"/>
      <c r="DQ14" s="95" t="s">
        <v>52</v>
      </c>
      <c r="DR14" s="100"/>
      <c r="DS14" s="114" t="s">
        <v>6</v>
      </c>
      <c r="DT14" s="23">
        <f>DT10+DT11+DT12+DT16-DT13</f>
        <v>82490.070000000007</v>
      </c>
      <c r="DU14" s="23">
        <f>DU10+DU11+DU12+DU16-DU13</f>
        <v>73185.3</v>
      </c>
      <c r="DV14" s="23">
        <f t="shared" ref="DV14:EE14" si="98">DV10+DV11+DV12+DV16-DV13</f>
        <v>64900.66</v>
      </c>
      <c r="DW14" s="23">
        <f t="shared" si="98"/>
        <v>57561.89</v>
      </c>
      <c r="DX14" s="23">
        <f t="shared" si="98"/>
        <v>41749.5</v>
      </c>
      <c r="DY14" s="23">
        <f t="shared" si="98"/>
        <v>31202.11</v>
      </c>
      <c r="DZ14" s="23">
        <f t="shared" si="98"/>
        <v>25463</v>
      </c>
      <c r="EA14" s="23">
        <f t="shared" si="98"/>
        <v>17114.190000000002</v>
      </c>
      <c r="EB14" s="23">
        <f t="shared" si="98"/>
        <v>2143.3500000000022</v>
      </c>
      <c r="EC14" s="23">
        <f t="shared" si="98"/>
        <v>-3038.6099999999979</v>
      </c>
      <c r="ED14" s="23">
        <f t="shared" si="98"/>
        <v>-10329.409999999998</v>
      </c>
      <c r="EE14" s="23">
        <f t="shared" si="98"/>
        <v>-12368.149999999998</v>
      </c>
      <c r="EF14" s="102"/>
      <c r="EG14" s="95" t="s">
        <v>52</v>
      </c>
      <c r="EH14" s="100"/>
      <c r="EI14" s="114" t="s">
        <v>6</v>
      </c>
      <c r="EJ14" s="23">
        <f>EJ10+EJ11+EJ12+EJ16-EJ13</f>
        <v>53908.892500000002</v>
      </c>
      <c r="EK14" s="23">
        <f>EK10+EK11+EK12+EK16-EK13</f>
        <v>47840.522499999999</v>
      </c>
      <c r="EL14" s="23">
        <f t="shared" ref="EL14:EU14" si="99">EL10+EL11+EL12+EL16-EL13</f>
        <v>36623.622499999998</v>
      </c>
      <c r="EM14" s="23">
        <f t="shared" si="99"/>
        <v>27315.182499999995</v>
      </c>
      <c r="EN14" s="23">
        <f t="shared" si="99"/>
        <v>13974.152499999995</v>
      </c>
      <c r="EO14" s="23">
        <f t="shared" si="99"/>
        <v>4077.872499999994</v>
      </c>
      <c r="EP14" s="23">
        <f t="shared" si="99"/>
        <v>-10356.597500000005</v>
      </c>
      <c r="EQ14" s="23">
        <f t="shared" si="99"/>
        <v>-16051.667500000005</v>
      </c>
      <c r="ER14" s="23">
        <f t="shared" si="99"/>
        <v>-20074.237500000007</v>
      </c>
      <c r="ES14" s="23">
        <f t="shared" si="99"/>
        <v>-23219.317500000005</v>
      </c>
      <c r="ET14" s="23">
        <f t="shared" si="99"/>
        <v>-25331.147500000006</v>
      </c>
      <c r="EU14" s="23">
        <f t="shared" si="99"/>
        <v>-27261.127500000006</v>
      </c>
      <c r="EV14" s="102"/>
      <c r="EW14" s="95" t="s">
        <v>52</v>
      </c>
      <c r="EX14" s="100"/>
      <c r="EY14" s="114" t="s">
        <v>6</v>
      </c>
      <c r="EZ14" s="23">
        <f>EZ10+EZ11+EZ12+EZ16-EZ13</f>
        <v>6450</v>
      </c>
      <c r="FA14" s="23">
        <f>FA10+FA11+FA12+FA16-FA13</f>
        <v>4530.01</v>
      </c>
      <c r="FB14" s="23">
        <f t="shared" ref="FB14:FK14" si="100">FB10+FB11+FB12+FB16-FB13</f>
        <v>4530.01</v>
      </c>
      <c r="FC14" s="23">
        <f t="shared" si="100"/>
        <v>4530.01</v>
      </c>
      <c r="FD14" s="23">
        <f t="shared" si="100"/>
        <v>4080.0200000000004</v>
      </c>
      <c r="FE14" s="23">
        <f t="shared" si="100"/>
        <v>4080.0200000000004</v>
      </c>
      <c r="FF14" s="23">
        <f t="shared" si="100"/>
        <v>4080.0200000000004</v>
      </c>
      <c r="FG14" s="23">
        <f t="shared" si="100"/>
        <v>4080.0200000000004</v>
      </c>
      <c r="FH14" s="23">
        <f t="shared" si="100"/>
        <v>4080.0200000000004</v>
      </c>
      <c r="FI14" s="23">
        <f t="shared" si="100"/>
        <v>4080.0200000000004</v>
      </c>
      <c r="FJ14" s="23">
        <f t="shared" si="100"/>
        <v>4080.0200000000004</v>
      </c>
      <c r="FK14" s="23">
        <f t="shared" si="100"/>
        <v>4080.0200000000004</v>
      </c>
      <c r="FL14" s="102"/>
      <c r="FM14" s="95" t="s">
        <v>52</v>
      </c>
      <c r="FN14" s="100"/>
      <c r="FO14" s="114" t="s">
        <v>6</v>
      </c>
      <c r="FP14" s="23">
        <f>FP10+FP11+FP12+FP16-FP13</f>
        <v>0</v>
      </c>
      <c r="FQ14" s="23">
        <f>FQ10+FQ11+FQ12+FQ16-FQ13</f>
        <v>0</v>
      </c>
      <c r="FR14" s="23">
        <f t="shared" ref="FR14:GA14" si="101">FR10+FR11+FR12+FR16-FR13</f>
        <v>0</v>
      </c>
      <c r="FS14" s="23">
        <f t="shared" si="101"/>
        <v>0</v>
      </c>
      <c r="FT14" s="23">
        <f t="shared" si="101"/>
        <v>0</v>
      </c>
      <c r="FU14" s="23">
        <f t="shared" si="101"/>
        <v>0</v>
      </c>
      <c r="FV14" s="23">
        <f t="shared" si="101"/>
        <v>0</v>
      </c>
      <c r="FW14" s="23">
        <f t="shared" si="101"/>
        <v>0</v>
      </c>
      <c r="FX14" s="23">
        <f t="shared" si="101"/>
        <v>0</v>
      </c>
      <c r="FY14" s="23">
        <f t="shared" si="101"/>
        <v>0</v>
      </c>
      <c r="FZ14" s="23">
        <f t="shared" si="101"/>
        <v>0</v>
      </c>
      <c r="GA14" s="23">
        <f t="shared" si="101"/>
        <v>0</v>
      </c>
      <c r="GB14" s="102"/>
    </row>
    <row r="15" spans="2:184" ht="19.5" thickBot="1">
      <c r="B15" s="128" t="s">
        <v>62</v>
      </c>
      <c r="I15" s="95" t="s">
        <v>52</v>
      </c>
      <c r="J15" s="100"/>
      <c r="K15" s="114"/>
      <c r="L15" s="129"/>
      <c r="M15" s="129"/>
      <c r="N15" s="129"/>
      <c r="O15" s="129"/>
      <c r="P15" s="129"/>
      <c r="Q15" s="129"/>
      <c r="R15" s="129"/>
      <c r="S15" s="129"/>
      <c r="T15" s="129"/>
      <c r="U15" s="129"/>
      <c r="V15" s="129"/>
      <c r="W15" s="129"/>
      <c r="X15" s="102"/>
      <c r="Y15" s="95" t="s">
        <v>52</v>
      </c>
      <c r="Z15" s="100"/>
      <c r="AA15" s="114"/>
      <c r="AB15" s="129"/>
      <c r="AC15" s="129"/>
      <c r="AD15" s="129"/>
      <c r="AE15" s="129"/>
      <c r="AF15" s="129"/>
      <c r="AG15" s="129"/>
      <c r="AH15" s="129"/>
      <c r="AI15" s="129"/>
      <c r="AJ15" s="129"/>
      <c r="AK15" s="129"/>
      <c r="AL15" s="129"/>
      <c r="AM15" s="129"/>
      <c r="AN15" s="102"/>
      <c r="AO15" s="95" t="s">
        <v>52</v>
      </c>
      <c r="AP15" s="100"/>
      <c r="AQ15" s="114"/>
      <c r="AR15" s="129"/>
      <c r="AS15" s="129"/>
      <c r="AT15" s="129"/>
      <c r="AU15" s="129"/>
      <c r="AV15" s="129"/>
      <c r="AW15" s="129"/>
      <c r="AX15" s="129"/>
      <c r="AY15" s="129"/>
      <c r="AZ15" s="129"/>
      <c r="BA15" s="129"/>
      <c r="BB15" s="129"/>
      <c r="BC15" s="129"/>
      <c r="BD15" s="102"/>
      <c r="BE15" s="95" t="s">
        <v>52</v>
      </c>
      <c r="BF15" s="100"/>
      <c r="BG15" s="114"/>
      <c r="BH15" s="129"/>
      <c r="BI15" s="129"/>
      <c r="BJ15" s="129"/>
      <c r="BK15" s="129"/>
      <c r="BL15" s="129"/>
      <c r="BM15" s="129"/>
      <c r="BN15" s="129"/>
      <c r="BO15" s="129"/>
      <c r="BP15" s="129"/>
      <c r="BQ15" s="129"/>
      <c r="BR15" s="129"/>
      <c r="BS15" s="129"/>
      <c r="BT15" s="102"/>
      <c r="BU15" s="95" t="s">
        <v>52</v>
      </c>
      <c r="BV15" s="100"/>
      <c r="BW15" s="114"/>
      <c r="BX15" s="129"/>
      <c r="BY15" s="129"/>
      <c r="BZ15" s="129"/>
      <c r="CA15" s="129"/>
      <c r="CB15" s="129"/>
      <c r="CC15" s="129"/>
      <c r="CD15" s="129"/>
      <c r="CE15" s="129"/>
      <c r="CF15" s="129"/>
      <c r="CG15" s="129"/>
      <c r="CH15" s="129"/>
      <c r="CI15" s="129"/>
      <c r="CJ15" s="102"/>
      <c r="CK15" s="95" t="s">
        <v>52</v>
      </c>
      <c r="CL15" s="100"/>
      <c r="CM15" s="114"/>
      <c r="CN15" s="129"/>
      <c r="CO15" s="129"/>
      <c r="CP15" s="129"/>
      <c r="CQ15" s="129"/>
      <c r="CR15" s="129"/>
      <c r="CS15" s="129"/>
      <c r="CT15" s="129"/>
      <c r="CU15" s="129"/>
      <c r="CV15" s="129"/>
      <c r="CW15" s="129"/>
      <c r="CX15" s="129"/>
      <c r="CY15" s="129"/>
      <c r="CZ15" s="102"/>
      <c r="DA15" s="95" t="s">
        <v>52</v>
      </c>
      <c r="DB15" s="100"/>
      <c r="DC15" s="114"/>
      <c r="DD15" s="129"/>
      <c r="DE15" s="129"/>
      <c r="DF15" s="129"/>
      <c r="DG15" s="129"/>
      <c r="DH15" s="129"/>
      <c r="DI15" s="129"/>
      <c r="DJ15" s="129"/>
      <c r="DK15" s="129"/>
      <c r="DL15" s="129"/>
      <c r="DM15" s="129"/>
      <c r="DN15" s="129"/>
      <c r="DO15" s="129"/>
      <c r="DP15" s="102"/>
      <c r="DQ15" s="95" t="s">
        <v>52</v>
      </c>
      <c r="DR15" s="100"/>
      <c r="DS15" s="114"/>
      <c r="DT15" s="129"/>
      <c r="DU15" s="129"/>
      <c r="DV15" s="129"/>
      <c r="DW15" s="129"/>
      <c r="DX15" s="129"/>
      <c r="DY15" s="129"/>
      <c r="DZ15" s="129"/>
      <c r="EA15" s="129"/>
      <c r="EB15" s="129"/>
      <c r="EC15" s="129"/>
      <c r="ED15" s="129"/>
      <c r="EE15" s="129"/>
      <c r="EF15" s="102"/>
      <c r="EG15" s="95" t="s">
        <v>52</v>
      </c>
      <c r="EH15" s="100"/>
      <c r="EI15" s="114"/>
      <c r="EJ15" s="129"/>
      <c r="EK15" s="129"/>
      <c r="EL15" s="129"/>
      <c r="EM15" s="129"/>
      <c r="EN15" s="129"/>
      <c r="EO15" s="129"/>
      <c r="EP15" s="129"/>
      <c r="EQ15" s="129"/>
      <c r="ER15" s="129"/>
      <c r="ES15" s="129"/>
      <c r="ET15" s="129"/>
      <c r="EU15" s="129"/>
      <c r="EV15" s="102"/>
      <c r="EW15" s="95" t="s">
        <v>52</v>
      </c>
      <c r="EX15" s="100"/>
      <c r="EY15" s="114"/>
      <c r="EZ15" s="129"/>
      <c r="FA15" s="129"/>
      <c r="FB15" s="129"/>
      <c r="FC15" s="129"/>
      <c r="FD15" s="129"/>
      <c r="FE15" s="129"/>
      <c r="FF15" s="129"/>
      <c r="FG15" s="129"/>
      <c r="FH15" s="129"/>
      <c r="FI15" s="129"/>
      <c r="FJ15" s="129"/>
      <c r="FK15" s="129"/>
      <c r="FL15" s="102"/>
      <c r="FM15" s="95" t="s">
        <v>52</v>
      </c>
      <c r="FN15" s="100"/>
      <c r="FO15" s="114"/>
      <c r="FP15" s="129"/>
      <c r="FQ15" s="129"/>
      <c r="FR15" s="129"/>
      <c r="FS15" s="129"/>
      <c r="FT15" s="129"/>
      <c r="FU15" s="129"/>
      <c r="FV15" s="129"/>
      <c r="FW15" s="129"/>
      <c r="FX15" s="129"/>
      <c r="FY15" s="129"/>
      <c r="FZ15" s="129"/>
      <c r="GA15" s="129"/>
      <c r="GB15" s="102"/>
    </row>
    <row r="16" spans="2:184" ht="19.5" thickBot="1">
      <c r="B16" s="82" t="s">
        <v>80</v>
      </c>
      <c r="C16" s="82" t="s">
        <v>86</v>
      </c>
      <c r="D16" s="83" t="s">
        <v>85</v>
      </c>
      <c r="I16" s="95" t="s">
        <v>52</v>
      </c>
      <c r="J16" s="100"/>
      <c r="K16" s="114"/>
      <c r="L16" s="114"/>
      <c r="M16" s="114"/>
      <c r="N16" s="114"/>
      <c r="O16" s="114"/>
      <c r="P16" s="114"/>
      <c r="Q16" s="114"/>
      <c r="R16" s="114"/>
      <c r="S16" s="114"/>
      <c r="T16" s="114"/>
      <c r="U16" s="114"/>
      <c r="V16" s="114"/>
      <c r="W16" s="114"/>
      <c r="X16" s="102"/>
      <c r="Y16" s="95" t="s">
        <v>52</v>
      </c>
      <c r="Z16" s="100"/>
      <c r="AA16" s="107" t="s">
        <v>8</v>
      </c>
      <c r="AB16" s="22"/>
      <c r="AC16" s="22"/>
      <c r="AD16" s="22"/>
      <c r="AE16" s="22"/>
      <c r="AF16" s="22"/>
      <c r="AG16" s="22"/>
      <c r="AH16" s="22"/>
      <c r="AI16" s="22"/>
      <c r="AJ16" s="22"/>
      <c r="AK16" s="22"/>
      <c r="AL16" s="22"/>
      <c r="AM16" s="22"/>
      <c r="AN16" s="102"/>
      <c r="AO16" s="95" t="s">
        <v>52</v>
      </c>
      <c r="AP16" s="100"/>
      <c r="AQ16" s="107" t="s">
        <v>8</v>
      </c>
      <c r="AR16" s="22"/>
      <c r="AS16" s="22"/>
      <c r="AT16" s="22"/>
      <c r="AU16" s="22"/>
      <c r="AV16" s="22"/>
      <c r="AW16" s="22"/>
      <c r="AX16" s="22"/>
      <c r="AY16" s="22"/>
      <c r="AZ16" s="22"/>
      <c r="BA16" s="22"/>
      <c r="BB16" s="22"/>
      <c r="BC16" s="22"/>
      <c r="BD16" s="102"/>
      <c r="BE16" s="95" t="s">
        <v>52</v>
      </c>
      <c r="BF16" s="100"/>
      <c r="BG16" s="107" t="s">
        <v>8</v>
      </c>
      <c r="BH16" s="22"/>
      <c r="BI16" s="22"/>
      <c r="BJ16" s="22"/>
      <c r="BK16" s="22"/>
      <c r="BL16" s="22"/>
      <c r="BM16" s="22"/>
      <c r="BN16" s="22"/>
      <c r="BO16" s="22"/>
      <c r="BP16" s="22"/>
      <c r="BQ16" s="22"/>
      <c r="BR16" s="22"/>
      <c r="BS16" s="22"/>
      <c r="BT16" s="102"/>
      <c r="BU16" s="95" t="s">
        <v>52</v>
      </c>
      <c r="BV16" s="100"/>
      <c r="BW16" s="107" t="s">
        <v>8</v>
      </c>
      <c r="BX16" s="22"/>
      <c r="BY16" s="22"/>
      <c r="BZ16" s="22"/>
      <c r="CA16" s="22"/>
      <c r="CB16" s="22"/>
      <c r="CC16" s="22"/>
      <c r="CD16" s="22"/>
      <c r="CE16" s="22"/>
      <c r="CF16" s="22"/>
      <c r="CG16" s="22"/>
      <c r="CH16" s="22"/>
      <c r="CI16" s="22"/>
      <c r="CJ16" s="102"/>
      <c r="CK16" s="95" t="s">
        <v>52</v>
      </c>
      <c r="CL16" s="100"/>
      <c r="CM16" s="107" t="s">
        <v>8</v>
      </c>
      <c r="CN16" s="22"/>
      <c r="CO16" s="22"/>
      <c r="CP16" s="22"/>
      <c r="CQ16" s="22"/>
      <c r="CR16" s="22"/>
      <c r="CS16" s="22"/>
      <c r="CT16" s="22"/>
      <c r="CU16" s="22"/>
      <c r="CV16" s="22"/>
      <c r="CW16" s="22"/>
      <c r="CX16" s="22"/>
      <c r="CY16" s="22"/>
      <c r="CZ16" s="102"/>
      <c r="DA16" s="95" t="s">
        <v>52</v>
      </c>
      <c r="DB16" s="100"/>
      <c r="DC16" s="107" t="s">
        <v>8</v>
      </c>
      <c r="DD16" s="22"/>
      <c r="DE16" s="22"/>
      <c r="DF16" s="22"/>
      <c r="DG16" s="22"/>
      <c r="DH16" s="22"/>
      <c r="DI16" s="22"/>
      <c r="DJ16" s="22"/>
      <c r="DK16" s="22"/>
      <c r="DL16" s="22"/>
      <c r="DM16" s="22"/>
      <c r="DN16" s="22"/>
      <c r="DO16" s="22"/>
      <c r="DP16" s="102"/>
      <c r="DQ16" s="95" t="s">
        <v>52</v>
      </c>
      <c r="DR16" s="100"/>
      <c r="DS16" s="107" t="s">
        <v>8</v>
      </c>
      <c r="DT16" s="22"/>
      <c r="DU16" s="22"/>
      <c r="DV16" s="22"/>
      <c r="DW16" s="22"/>
      <c r="DX16" s="22"/>
      <c r="DY16" s="22"/>
      <c r="DZ16" s="22"/>
      <c r="EA16" s="22"/>
      <c r="EB16" s="22"/>
      <c r="EC16" s="22"/>
      <c r="ED16" s="22"/>
      <c r="EE16" s="22"/>
      <c r="EF16" s="102"/>
      <c r="EG16" s="95" t="s">
        <v>52</v>
      </c>
      <c r="EH16" s="100"/>
      <c r="EI16" s="107" t="s">
        <v>8</v>
      </c>
      <c r="EJ16" s="22"/>
      <c r="EK16" s="22"/>
      <c r="EL16" s="22"/>
      <c r="EM16" s="22"/>
      <c r="EN16" s="22"/>
      <c r="EO16" s="22"/>
      <c r="EP16" s="22"/>
      <c r="EQ16" s="22"/>
      <c r="ER16" s="22"/>
      <c r="ES16" s="22"/>
      <c r="ET16" s="22"/>
      <c r="EU16" s="22"/>
      <c r="EV16" s="102"/>
      <c r="EW16" s="95" t="s">
        <v>52</v>
      </c>
      <c r="EX16" s="100"/>
      <c r="EY16" s="107" t="s">
        <v>8</v>
      </c>
      <c r="EZ16" s="22"/>
      <c r="FA16" s="22"/>
      <c r="FB16" s="22"/>
      <c r="FC16" s="22"/>
      <c r="FD16" s="22"/>
      <c r="FE16" s="22"/>
      <c r="FF16" s="22"/>
      <c r="FG16" s="22"/>
      <c r="FH16" s="22"/>
      <c r="FI16" s="22"/>
      <c r="FJ16" s="22"/>
      <c r="FK16" s="22"/>
      <c r="FL16" s="102"/>
      <c r="FM16" s="95" t="s">
        <v>52</v>
      </c>
      <c r="FN16" s="100"/>
      <c r="FO16" s="107" t="s">
        <v>8</v>
      </c>
      <c r="FP16" s="22"/>
      <c r="FQ16" s="22"/>
      <c r="FR16" s="22"/>
      <c r="FS16" s="22"/>
      <c r="FT16" s="22"/>
      <c r="FU16" s="22"/>
      <c r="FV16" s="22"/>
      <c r="FW16" s="22"/>
      <c r="FX16" s="22"/>
      <c r="FY16" s="22"/>
      <c r="FZ16" s="22"/>
      <c r="GA16" s="22"/>
      <c r="GB16" s="102"/>
    </row>
    <row r="17" spans="2:184" ht="19.5" thickBot="1">
      <c r="B17" s="44"/>
      <c r="C17" s="44" t="s">
        <v>82</v>
      </c>
      <c r="D17" s="96" t="s">
        <v>2</v>
      </c>
      <c r="I17" s="95" t="s">
        <v>52</v>
      </c>
      <c r="J17" s="100"/>
      <c r="K17" s="114" t="s">
        <v>7</v>
      </c>
      <c r="L17" s="130">
        <f>AB17+AR17+BH17+BX17+CN17+DD17+DT17+EJ17+EZ17+FP17</f>
        <v>-200369.39896898461</v>
      </c>
      <c r="M17" s="130">
        <f t="shared" ref="M17:V17" si="102">AC17+AS17+BI17+BY17+CO17+DE17+DU17+EK17+FA17+FQ17</f>
        <v>-143715.29845498383</v>
      </c>
      <c r="N17" s="130">
        <f t="shared" si="102"/>
        <v>-80366.819424352012</v>
      </c>
      <c r="O17" s="130">
        <f t="shared" si="102"/>
        <v>-50405.920173434148</v>
      </c>
      <c r="P17" s="130">
        <f t="shared" si="102"/>
        <v>-22709.609975067124</v>
      </c>
      <c r="Q17" s="130">
        <f t="shared" si="102"/>
        <v>3496.1783547043742</v>
      </c>
      <c r="R17" s="130">
        <f t="shared" si="102"/>
        <v>34892.574227902907</v>
      </c>
      <c r="S17" s="130">
        <f t="shared" si="102"/>
        <v>33738.764524905477</v>
      </c>
      <c r="T17" s="130">
        <f t="shared" si="102"/>
        <v>51350.069915885804</v>
      </c>
      <c r="U17" s="130">
        <f t="shared" si="102"/>
        <v>76712.882962628108</v>
      </c>
      <c r="V17" s="130">
        <f t="shared" si="102"/>
        <v>84844.209321332673</v>
      </c>
      <c r="W17" s="131"/>
      <c r="X17" s="102"/>
      <c r="Y17" s="95" t="s">
        <v>52</v>
      </c>
      <c r="Z17" s="100"/>
      <c r="AA17" s="114" t="s">
        <v>7</v>
      </c>
      <c r="AB17" s="130">
        <f>IFERROR(AB8-AB14,0)</f>
        <v>-788.99424626006908</v>
      </c>
      <c r="AC17" s="130">
        <f t="shared" ref="AC17:AL17" si="103">IFERROR(AC8-AC14,0)</f>
        <v>-73.997944544906431</v>
      </c>
      <c r="AD17" s="130">
        <f t="shared" si="103"/>
        <v>229.95556030467435</v>
      </c>
      <c r="AE17" s="130">
        <f t="shared" si="103"/>
        <v>16.919258589511855</v>
      </c>
      <c r="AF17" s="130">
        <f t="shared" si="103"/>
        <v>-397.06342539317217</v>
      </c>
      <c r="AG17" s="130">
        <f t="shared" si="103"/>
        <v>342.94383582662078</v>
      </c>
      <c r="AH17" s="130">
        <f t="shared" si="103"/>
        <v>982.93027398761592</v>
      </c>
      <c r="AI17" s="130">
        <f t="shared" si="103"/>
        <v>512.89301276782294</v>
      </c>
      <c r="AJ17" s="130">
        <f t="shared" si="103"/>
        <v>2462.8998624582173</v>
      </c>
      <c r="AK17" s="130">
        <f t="shared" si="103"/>
        <v>3647.8298624582176</v>
      </c>
      <c r="AL17" s="130">
        <f t="shared" si="103"/>
        <v>2417.8624669844926</v>
      </c>
      <c r="AM17" s="131"/>
      <c r="AN17" s="102"/>
      <c r="AO17" s="95" t="s">
        <v>52</v>
      </c>
      <c r="AP17" s="100"/>
      <c r="AQ17" s="114" t="s">
        <v>7</v>
      </c>
      <c r="AR17" s="130">
        <f>IFERROR(AR8-AR14,"")</f>
        <v>-1422.9846566935175</v>
      </c>
      <c r="AS17" s="130">
        <f>IFERROR(AS8-AS14,"")</f>
        <v>-1282.9846566935175</v>
      </c>
      <c r="AT17" s="130">
        <f t="shared" ref="AT17:BB17" si="104">IFERROR(AT8-AT14,"")</f>
        <v>-1563</v>
      </c>
      <c r="AU17" s="130">
        <f t="shared" si="104"/>
        <v>-1292.985204668749</v>
      </c>
      <c r="AV17" s="130">
        <f t="shared" si="104"/>
        <v>-773.98416351580897</v>
      </c>
      <c r="AW17" s="130">
        <f t="shared" si="104"/>
        <v>-569.99350594553118</v>
      </c>
      <c r="AX17" s="130">
        <f t="shared" si="104"/>
        <v>-812.99454709847112</v>
      </c>
      <c r="AY17" s="130">
        <f t="shared" si="104"/>
        <v>-824.99520466874901</v>
      </c>
      <c r="AZ17" s="130">
        <f t="shared" si="104"/>
        <v>-689.99520466874901</v>
      </c>
      <c r="BA17" s="130">
        <f t="shared" si="104"/>
        <v>1012.4780815387148</v>
      </c>
      <c r="BB17" s="130">
        <f t="shared" si="104"/>
        <v>2598.7009600526062</v>
      </c>
      <c r="BC17" s="131"/>
      <c r="BD17" s="102"/>
      <c r="BE17" s="95" t="s">
        <v>52</v>
      </c>
      <c r="BF17" s="100"/>
      <c r="BG17" s="114" t="s">
        <v>7</v>
      </c>
      <c r="BH17" s="130">
        <f>IFERROR(BH8-BH14,0)</f>
        <v>-13992.101327333003</v>
      </c>
      <c r="BI17" s="130">
        <f t="shared" ref="BI17:BR17" si="105">IFERROR(BI8-BI14,0)</f>
        <v>-1905.1939926845316</v>
      </c>
      <c r="BJ17" s="130">
        <f t="shared" si="105"/>
        <v>12277.878893501014</v>
      </c>
      <c r="BK17" s="130">
        <f t="shared" si="105"/>
        <v>16818.8263207573</v>
      </c>
      <c r="BL17" s="130">
        <f t="shared" si="105"/>
        <v>13901.828500054797</v>
      </c>
      <c r="BM17" s="130">
        <f t="shared" si="105"/>
        <v>14422.679547235464</v>
      </c>
      <c r="BN17" s="130">
        <f t="shared" si="105"/>
        <v>17731.397334511479</v>
      </c>
      <c r="BO17" s="130">
        <f t="shared" si="105"/>
        <v>14956.838917611924</v>
      </c>
      <c r="BP17" s="130">
        <f t="shared" si="105"/>
        <v>11829.428240314537</v>
      </c>
      <c r="BQ17" s="130">
        <f t="shared" si="105"/>
        <v>14510.509095703874</v>
      </c>
      <c r="BR17" s="130">
        <f t="shared" si="105"/>
        <v>13828.416983259356</v>
      </c>
      <c r="BS17" s="131"/>
      <c r="BT17" s="102"/>
      <c r="BU17" s="95" t="s">
        <v>52</v>
      </c>
      <c r="BV17" s="100"/>
      <c r="BW17" s="114" t="s">
        <v>7</v>
      </c>
      <c r="BX17" s="130">
        <f>IFERROR(BX8-BX14,0)</f>
        <v>440.07825086306116</v>
      </c>
      <c r="BY17" s="130">
        <f t="shared" ref="BY17:CH17" si="106">IFERROR(BY8-BY14,0)</f>
        <v>1354.0892103676915</v>
      </c>
      <c r="BZ17" s="130">
        <f t="shared" si="106"/>
        <v>26.010959504630421</v>
      </c>
      <c r="CA17" s="130">
        <f t="shared" si="106"/>
        <v>-174</v>
      </c>
      <c r="CB17" s="130">
        <f t="shared" si="106"/>
        <v>540.03912543153058</v>
      </c>
      <c r="CC17" s="130">
        <f t="shared" si="106"/>
        <v>3283.169872321771</v>
      </c>
      <c r="CD17" s="130">
        <f t="shared" si="106"/>
        <v>3762.1307468902405</v>
      </c>
      <c r="CE17" s="130">
        <f t="shared" si="106"/>
        <v>1376</v>
      </c>
      <c r="CF17" s="130">
        <f t="shared" si="106"/>
        <v>1376</v>
      </c>
      <c r="CG17" s="130">
        <f t="shared" si="106"/>
        <v>1376</v>
      </c>
      <c r="CH17" s="130">
        <f t="shared" si="106"/>
        <v>1376</v>
      </c>
      <c r="CI17" s="131"/>
      <c r="CJ17" s="102"/>
      <c r="CK17" s="95" t="s">
        <v>52</v>
      </c>
      <c r="CL17" s="100"/>
      <c r="CM17" s="114" t="s">
        <v>7</v>
      </c>
      <c r="CN17" s="130">
        <f>IFERROR(CN8-CN14,0)</f>
        <v>-36683.43448956107</v>
      </c>
      <c r="CO17" s="130">
        <f t="shared" ref="CO17:CX17" si="107">IFERROR(CO8-CO14,0)</f>
        <v>-11887.738571428563</v>
      </c>
      <c r="CP17" s="130">
        <f t="shared" si="107"/>
        <v>16931.897662337666</v>
      </c>
      <c r="CQ17" s="130">
        <f t="shared" si="107"/>
        <v>24051.781951887788</v>
      </c>
      <c r="CR17" s="130">
        <f t="shared" si="107"/>
        <v>23241.672488355529</v>
      </c>
      <c r="CS17" s="130">
        <f t="shared" si="107"/>
        <v>23419.471105266046</v>
      </c>
      <c r="CT17" s="130">
        <f t="shared" si="107"/>
        <v>29737.69291961204</v>
      </c>
      <c r="CU17" s="130">
        <f t="shared" si="107"/>
        <v>19780.750299194482</v>
      </c>
      <c r="CV17" s="130">
        <f t="shared" si="107"/>
        <v>19093.0795177818</v>
      </c>
      <c r="CW17" s="130">
        <f t="shared" si="107"/>
        <v>30509.378422927293</v>
      </c>
      <c r="CX17" s="130">
        <f t="shared" si="107"/>
        <v>27690.301411036227</v>
      </c>
      <c r="CY17" s="131"/>
      <c r="CZ17" s="102"/>
      <c r="DA17" s="95" t="s">
        <v>52</v>
      </c>
      <c r="DB17" s="100"/>
      <c r="DC17" s="114" t="s">
        <v>7</v>
      </c>
      <c r="DD17" s="130">
        <f>IFERROR(DD8-DD14,0)</f>
        <v>-5073</v>
      </c>
      <c r="DE17" s="130">
        <f t="shared" ref="DE17:DN17" si="108">IFERROR(DE8-DE14,0)</f>
        <v>-4363.6400000000003</v>
      </c>
      <c r="DF17" s="130">
        <f t="shared" si="108"/>
        <v>-2215.2700000000004</v>
      </c>
      <c r="DG17" s="130">
        <f t="shared" si="108"/>
        <v>-419.38000000000034</v>
      </c>
      <c r="DH17" s="130">
        <f t="shared" si="108"/>
        <v>581.56999999999971</v>
      </c>
      <c r="DI17" s="130">
        <f t="shared" si="108"/>
        <v>1957.9099999999996</v>
      </c>
      <c r="DJ17" s="130">
        <f t="shared" si="108"/>
        <v>2677.8399999999997</v>
      </c>
      <c r="DK17" s="130">
        <f t="shared" si="108"/>
        <v>3079.8199999999997</v>
      </c>
      <c r="DL17" s="130">
        <f t="shared" si="108"/>
        <v>3427.79</v>
      </c>
      <c r="DM17" s="130">
        <f t="shared" si="108"/>
        <v>3478.7799999999997</v>
      </c>
      <c r="DN17" s="130">
        <f t="shared" si="108"/>
        <v>5352.3899999999994</v>
      </c>
      <c r="DO17" s="131"/>
      <c r="DP17" s="102"/>
      <c r="DQ17" s="95" t="s">
        <v>52</v>
      </c>
      <c r="DR17" s="100"/>
      <c r="DS17" s="114" t="s">
        <v>7</v>
      </c>
      <c r="DT17" s="130">
        <f>IFERROR(DT8-DT14,0)</f>
        <v>-82490.070000000007</v>
      </c>
      <c r="DU17" s="130">
        <f t="shared" ref="DU17:ED17" si="109">IFERROR(DU8-DU14,0)</f>
        <v>-73185.3</v>
      </c>
      <c r="DV17" s="130">
        <f t="shared" si="109"/>
        <v>-64900.66</v>
      </c>
      <c r="DW17" s="130">
        <f t="shared" si="109"/>
        <v>-57561.89</v>
      </c>
      <c r="DX17" s="130">
        <f t="shared" si="109"/>
        <v>-41749.5</v>
      </c>
      <c r="DY17" s="130">
        <f t="shared" si="109"/>
        <v>-31202.11</v>
      </c>
      <c r="DZ17" s="130">
        <f t="shared" si="109"/>
        <v>-25463</v>
      </c>
      <c r="EA17" s="130">
        <f t="shared" si="109"/>
        <v>-17114.190000000002</v>
      </c>
      <c r="EB17" s="130">
        <f t="shared" si="109"/>
        <v>-2143.3500000000022</v>
      </c>
      <c r="EC17" s="130">
        <f t="shared" si="109"/>
        <v>3038.6099999999979</v>
      </c>
      <c r="ED17" s="130">
        <f t="shared" si="109"/>
        <v>10329.409999999998</v>
      </c>
      <c r="EE17" s="131"/>
      <c r="EF17" s="102"/>
      <c r="EG17" s="95" t="s">
        <v>52</v>
      </c>
      <c r="EH17" s="100"/>
      <c r="EI17" s="114" t="s">
        <v>7</v>
      </c>
      <c r="EJ17" s="130">
        <f>IFERROR(EJ8-EJ14,0)</f>
        <v>-53908.892500000002</v>
      </c>
      <c r="EK17" s="130">
        <f t="shared" ref="EK17:ET17" si="110">IFERROR(EK8-EK14,0)</f>
        <v>-47840.522499999999</v>
      </c>
      <c r="EL17" s="130">
        <f t="shared" si="110"/>
        <v>-36623.622499999998</v>
      </c>
      <c r="EM17" s="130">
        <f t="shared" si="110"/>
        <v>-27315.182499999995</v>
      </c>
      <c r="EN17" s="130">
        <f t="shared" si="110"/>
        <v>-13974.152499999995</v>
      </c>
      <c r="EO17" s="130">
        <f t="shared" si="110"/>
        <v>-4077.872499999994</v>
      </c>
      <c r="EP17" s="130">
        <f t="shared" si="110"/>
        <v>10356.597500000005</v>
      </c>
      <c r="EQ17" s="130">
        <f t="shared" si="110"/>
        <v>16051.667500000005</v>
      </c>
      <c r="ER17" s="130">
        <f t="shared" si="110"/>
        <v>20074.237500000007</v>
      </c>
      <c r="ES17" s="130">
        <f t="shared" si="110"/>
        <v>23219.317500000005</v>
      </c>
      <c r="ET17" s="130">
        <f t="shared" si="110"/>
        <v>25331.147500000006</v>
      </c>
      <c r="EU17" s="131"/>
      <c r="EV17" s="102"/>
      <c r="EW17" s="95" t="s">
        <v>52</v>
      </c>
      <c r="EX17" s="100"/>
      <c r="EY17" s="114" t="s">
        <v>7</v>
      </c>
      <c r="EZ17" s="130">
        <f>IFERROR(EZ8-EZ14,0)</f>
        <v>-6450</v>
      </c>
      <c r="FA17" s="130">
        <f t="shared" ref="FA17:FJ17" si="111">IFERROR(FA8-FA14,0)</f>
        <v>-4530.01</v>
      </c>
      <c r="FB17" s="130">
        <f t="shared" si="111"/>
        <v>-4530.01</v>
      </c>
      <c r="FC17" s="130">
        <f t="shared" si="111"/>
        <v>-4530.01</v>
      </c>
      <c r="FD17" s="130">
        <f t="shared" si="111"/>
        <v>-4080.0200000000004</v>
      </c>
      <c r="FE17" s="130">
        <f t="shared" si="111"/>
        <v>-4080.0200000000004</v>
      </c>
      <c r="FF17" s="130">
        <f t="shared" si="111"/>
        <v>-4080.0200000000004</v>
      </c>
      <c r="FG17" s="130">
        <f t="shared" si="111"/>
        <v>-4080.0200000000004</v>
      </c>
      <c r="FH17" s="130">
        <f t="shared" si="111"/>
        <v>-4080.0200000000004</v>
      </c>
      <c r="FI17" s="130">
        <f t="shared" si="111"/>
        <v>-4080.0200000000004</v>
      </c>
      <c r="FJ17" s="130">
        <f t="shared" si="111"/>
        <v>-4080.0200000000004</v>
      </c>
      <c r="FK17" s="131"/>
      <c r="FL17" s="102"/>
      <c r="FM17" s="95" t="s">
        <v>52</v>
      </c>
      <c r="FN17" s="100"/>
      <c r="FO17" s="114" t="s">
        <v>7</v>
      </c>
      <c r="FP17" s="130">
        <f>IFERROR(FP8-FP14,0)</f>
        <v>0</v>
      </c>
      <c r="FQ17" s="130">
        <f t="shared" ref="FQ17:FZ17" si="112">IFERROR(FQ8-FQ14,0)</f>
        <v>0</v>
      </c>
      <c r="FR17" s="130">
        <f t="shared" si="112"/>
        <v>0</v>
      </c>
      <c r="FS17" s="130">
        <f t="shared" si="112"/>
        <v>0</v>
      </c>
      <c r="FT17" s="130">
        <f t="shared" si="112"/>
        <v>0</v>
      </c>
      <c r="FU17" s="130">
        <f t="shared" si="112"/>
        <v>0</v>
      </c>
      <c r="FV17" s="130">
        <f t="shared" si="112"/>
        <v>0</v>
      </c>
      <c r="FW17" s="130">
        <f t="shared" si="112"/>
        <v>0</v>
      </c>
      <c r="FX17" s="130">
        <f t="shared" si="112"/>
        <v>0</v>
      </c>
      <c r="FY17" s="130">
        <f t="shared" si="112"/>
        <v>0</v>
      </c>
      <c r="FZ17" s="130">
        <f t="shared" si="112"/>
        <v>0</v>
      </c>
      <c r="GA17" s="131"/>
      <c r="GB17" s="102"/>
    </row>
    <row r="18" spans="2:184">
      <c r="B18" s="44"/>
      <c r="C18" s="96" t="s">
        <v>51</v>
      </c>
      <c r="D18" s="44" t="s">
        <v>1</v>
      </c>
      <c r="I18" s="95" t="s">
        <v>52</v>
      </c>
      <c r="J18" s="100"/>
      <c r="K18" s="108"/>
      <c r="L18" s="136"/>
      <c r="M18" s="136"/>
      <c r="N18" s="136"/>
      <c r="O18" s="136"/>
      <c r="P18" s="136"/>
      <c r="Q18" s="136"/>
      <c r="R18" s="136"/>
      <c r="S18" s="136"/>
      <c r="T18" s="136"/>
      <c r="U18" s="136"/>
      <c r="V18" s="136"/>
      <c r="W18" s="108"/>
      <c r="X18" s="102"/>
      <c r="Y18" s="95" t="s">
        <v>52</v>
      </c>
      <c r="Z18" s="100"/>
      <c r="AA18" s="108"/>
      <c r="AB18" s="108"/>
      <c r="AC18" s="108"/>
      <c r="AD18" s="108"/>
      <c r="AE18" s="108"/>
      <c r="AF18" s="108"/>
      <c r="AG18" s="108"/>
      <c r="AH18" s="108"/>
      <c r="AI18" s="108"/>
      <c r="AJ18" s="108"/>
      <c r="AK18" s="108"/>
      <c r="AL18" s="108"/>
      <c r="AM18" s="108"/>
      <c r="AN18" s="102"/>
      <c r="AO18" s="95" t="s">
        <v>52</v>
      </c>
      <c r="AP18" s="100"/>
      <c r="AQ18" s="108"/>
      <c r="AR18" s="108"/>
      <c r="AS18" s="108"/>
      <c r="AT18" s="108"/>
      <c r="AU18" s="108"/>
      <c r="AV18" s="108"/>
      <c r="AW18" s="108"/>
      <c r="AX18" s="108"/>
      <c r="AY18" s="108"/>
      <c r="AZ18" s="108"/>
      <c r="BA18" s="108"/>
      <c r="BB18" s="108"/>
      <c r="BC18" s="108"/>
      <c r="BD18" s="102"/>
      <c r="BE18" s="95" t="s">
        <v>52</v>
      </c>
      <c r="BF18" s="100"/>
      <c r="BG18" s="108"/>
      <c r="BH18" s="108"/>
      <c r="BI18" s="108"/>
      <c r="BJ18" s="108"/>
      <c r="BK18" s="108"/>
      <c r="BL18" s="108"/>
      <c r="BM18" s="108"/>
      <c r="BN18" s="108"/>
      <c r="BO18" s="108"/>
      <c r="BP18" s="108"/>
      <c r="BQ18" s="108"/>
      <c r="BR18" s="108"/>
      <c r="BS18" s="108"/>
      <c r="BT18" s="102"/>
      <c r="BU18" s="95" t="s">
        <v>52</v>
      </c>
      <c r="BV18" s="100"/>
      <c r="BW18" s="108"/>
      <c r="BX18" s="108"/>
      <c r="BY18" s="108"/>
      <c r="BZ18" s="108"/>
      <c r="CA18" s="108"/>
      <c r="CB18" s="108"/>
      <c r="CC18" s="108"/>
      <c r="CD18" s="108"/>
      <c r="CE18" s="108"/>
      <c r="CF18" s="108"/>
      <c r="CG18" s="108"/>
      <c r="CH18" s="108"/>
      <c r="CI18" s="108"/>
      <c r="CJ18" s="102"/>
      <c r="CK18" s="95" t="s">
        <v>52</v>
      </c>
      <c r="CL18" s="100"/>
      <c r="CM18" s="108"/>
      <c r="CN18" s="108"/>
      <c r="CO18" s="108"/>
      <c r="CP18" s="108"/>
      <c r="CQ18" s="108"/>
      <c r="CR18" s="108"/>
      <c r="CS18" s="108"/>
      <c r="CT18" s="108"/>
      <c r="CU18" s="108"/>
      <c r="CV18" s="108"/>
      <c r="CW18" s="108"/>
      <c r="CX18" s="108"/>
      <c r="CY18" s="108"/>
      <c r="CZ18" s="102"/>
      <c r="DA18" s="95" t="s">
        <v>52</v>
      </c>
      <c r="DB18" s="100"/>
      <c r="DC18" s="108"/>
      <c r="DD18" s="108"/>
      <c r="DE18" s="108"/>
      <c r="DF18" s="108"/>
      <c r="DG18" s="108"/>
      <c r="DH18" s="108"/>
      <c r="DI18" s="108"/>
      <c r="DJ18" s="108"/>
      <c r="DK18" s="108"/>
      <c r="DL18" s="108"/>
      <c r="DM18" s="108"/>
      <c r="DN18" s="108"/>
      <c r="DO18" s="108"/>
      <c r="DP18" s="102"/>
      <c r="DQ18" s="95" t="s">
        <v>52</v>
      </c>
      <c r="DR18" s="100"/>
      <c r="DS18" s="108"/>
      <c r="DT18" s="108"/>
      <c r="DU18" s="108"/>
      <c r="DV18" s="108"/>
      <c r="DW18" s="108"/>
      <c r="DX18" s="108"/>
      <c r="DY18" s="108"/>
      <c r="DZ18" s="108"/>
      <c r="EA18" s="108"/>
      <c r="EB18" s="108"/>
      <c r="EC18" s="108"/>
      <c r="ED18" s="108"/>
      <c r="EE18" s="108"/>
      <c r="EF18" s="102"/>
      <c r="EG18" s="95" t="s">
        <v>52</v>
      </c>
      <c r="EH18" s="100"/>
      <c r="EI18" s="108"/>
      <c r="EJ18" s="108"/>
      <c r="EK18" s="108"/>
      <c r="EL18" s="108"/>
      <c r="EM18" s="108"/>
      <c r="EN18" s="108"/>
      <c r="EO18" s="108"/>
      <c r="EP18" s="108"/>
      <c r="EQ18" s="108"/>
      <c r="ER18" s="108"/>
      <c r="ES18" s="108"/>
      <c r="ET18" s="108"/>
      <c r="EU18" s="108"/>
      <c r="EV18" s="102"/>
      <c r="EW18" s="95" t="s">
        <v>52</v>
      </c>
      <c r="EX18" s="100"/>
      <c r="EY18" s="108"/>
      <c r="EZ18" s="108"/>
      <c r="FA18" s="108"/>
      <c r="FB18" s="108"/>
      <c r="FC18" s="108"/>
      <c r="FD18" s="108"/>
      <c r="FE18" s="108"/>
      <c r="FF18" s="108"/>
      <c r="FG18" s="108"/>
      <c r="FH18" s="108"/>
      <c r="FI18" s="108"/>
      <c r="FJ18" s="108"/>
      <c r="FK18" s="108"/>
      <c r="FL18" s="102"/>
      <c r="FM18" s="95" t="s">
        <v>52</v>
      </c>
      <c r="FN18" s="100"/>
      <c r="FO18" s="108"/>
      <c r="FP18" s="108"/>
      <c r="FQ18" s="108"/>
      <c r="FR18" s="108"/>
      <c r="FS18" s="108"/>
      <c r="FT18" s="108"/>
      <c r="FU18" s="108"/>
      <c r="FV18" s="108"/>
      <c r="FW18" s="108"/>
      <c r="FX18" s="108"/>
      <c r="FY18" s="108"/>
      <c r="FZ18" s="108"/>
      <c r="GA18" s="108"/>
      <c r="GB18" s="102"/>
    </row>
    <row r="19" spans="2:184">
      <c r="B19" s="44"/>
      <c r="C19" s="44"/>
      <c r="D19" s="44" t="s">
        <v>51</v>
      </c>
      <c r="I19" s="95" t="s">
        <v>52</v>
      </c>
      <c r="J19" s="100"/>
      <c r="K19" s="108"/>
      <c r="L19" s="108"/>
      <c r="M19" s="108"/>
      <c r="N19" s="108"/>
      <c r="O19" s="108"/>
      <c r="P19" s="108"/>
      <c r="Q19" s="108"/>
      <c r="R19" s="108"/>
      <c r="S19" s="108"/>
      <c r="T19" s="108"/>
      <c r="U19" s="108"/>
      <c r="V19" s="108"/>
      <c r="W19" s="108"/>
      <c r="X19" s="102"/>
      <c r="Y19" s="95" t="s">
        <v>52</v>
      </c>
      <c r="Z19" s="100"/>
      <c r="AA19" s="108"/>
      <c r="AB19" s="108"/>
      <c r="AC19" s="108"/>
      <c r="AD19" s="108"/>
      <c r="AE19" s="108"/>
      <c r="AF19" s="108"/>
      <c r="AG19" s="108"/>
      <c r="AH19" s="108"/>
      <c r="AI19" s="108"/>
      <c r="AJ19" s="108"/>
      <c r="AK19" s="108"/>
      <c r="AL19" s="108"/>
      <c r="AM19" s="108"/>
      <c r="AN19" s="102"/>
      <c r="AO19" s="95" t="s">
        <v>52</v>
      </c>
      <c r="AP19" s="100"/>
      <c r="AQ19" s="108"/>
      <c r="AR19" s="108"/>
      <c r="AS19" s="108"/>
      <c r="AT19" s="108"/>
      <c r="AU19" s="108"/>
      <c r="AV19" s="108"/>
      <c r="AW19" s="108"/>
      <c r="AX19" s="108"/>
      <c r="AY19" s="108"/>
      <c r="AZ19" s="108"/>
      <c r="BA19" s="108"/>
      <c r="BB19" s="108"/>
      <c r="BC19" s="108"/>
      <c r="BD19" s="102"/>
      <c r="BE19" s="95" t="s">
        <v>52</v>
      </c>
      <c r="BF19" s="100"/>
      <c r="BG19" s="108"/>
      <c r="BH19" s="108"/>
      <c r="BI19" s="108"/>
      <c r="BJ19" s="108"/>
      <c r="BK19" s="108"/>
      <c r="BL19" s="108"/>
      <c r="BM19" s="108"/>
      <c r="BN19" s="108"/>
      <c r="BO19" s="108"/>
      <c r="BP19" s="108"/>
      <c r="BQ19" s="108"/>
      <c r="BR19" s="108"/>
      <c r="BS19" s="108"/>
      <c r="BT19" s="102"/>
      <c r="BU19" s="95" t="s">
        <v>52</v>
      </c>
      <c r="BV19" s="100"/>
      <c r="BW19" s="108"/>
      <c r="BX19" s="108"/>
      <c r="BY19" s="108"/>
      <c r="BZ19" s="108"/>
      <c r="CA19" s="108"/>
      <c r="CB19" s="108"/>
      <c r="CC19" s="108"/>
      <c r="CD19" s="108"/>
      <c r="CE19" s="108"/>
      <c r="CF19" s="108"/>
      <c r="CG19" s="108"/>
      <c r="CH19" s="108"/>
      <c r="CI19" s="108"/>
      <c r="CJ19" s="102"/>
      <c r="CK19" s="95" t="s">
        <v>52</v>
      </c>
      <c r="CL19" s="100"/>
      <c r="CM19" s="108"/>
      <c r="CN19" s="108"/>
      <c r="CO19" s="108"/>
      <c r="CP19" s="108"/>
      <c r="CQ19" s="108"/>
      <c r="CR19" s="108"/>
      <c r="CS19" s="108"/>
      <c r="CT19" s="108"/>
      <c r="CU19" s="108"/>
      <c r="CV19" s="108"/>
      <c r="CW19" s="108"/>
      <c r="CX19" s="108"/>
      <c r="CY19" s="108"/>
      <c r="CZ19" s="102"/>
      <c r="DA19" s="95" t="s">
        <v>52</v>
      </c>
      <c r="DB19" s="100"/>
      <c r="DC19" s="108"/>
      <c r="DD19" s="108"/>
      <c r="DE19" s="108"/>
      <c r="DF19" s="108"/>
      <c r="DG19" s="108"/>
      <c r="DH19" s="108"/>
      <c r="DI19" s="108"/>
      <c r="DJ19" s="108"/>
      <c r="DK19" s="108"/>
      <c r="DL19" s="108"/>
      <c r="DM19" s="108"/>
      <c r="DN19" s="108"/>
      <c r="DO19" s="108"/>
      <c r="DP19" s="102"/>
      <c r="DQ19" s="95" t="s">
        <v>52</v>
      </c>
      <c r="DR19" s="100"/>
      <c r="DS19" s="108"/>
      <c r="DT19" s="108"/>
      <c r="DU19" s="108"/>
      <c r="DV19" s="108"/>
      <c r="DW19" s="108"/>
      <c r="DX19" s="108"/>
      <c r="DY19" s="108"/>
      <c r="DZ19" s="108"/>
      <c r="EA19" s="108"/>
      <c r="EB19" s="108"/>
      <c r="EC19" s="108"/>
      <c r="ED19" s="108"/>
      <c r="EE19" s="108"/>
      <c r="EF19" s="102"/>
      <c r="EG19" s="95" t="s">
        <v>52</v>
      </c>
      <c r="EH19" s="100"/>
      <c r="EI19" s="108"/>
      <c r="EJ19" s="108"/>
      <c r="EK19" s="108"/>
      <c r="EL19" s="108"/>
      <c r="EM19" s="108"/>
      <c r="EN19" s="108"/>
      <c r="EO19" s="108"/>
      <c r="EP19" s="108"/>
      <c r="EQ19" s="108"/>
      <c r="ER19" s="108"/>
      <c r="ES19" s="108"/>
      <c r="ET19" s="108"/>
      <c r="EU19" s="108"/>
      <c r="EV19" s="102"/>
      <c r="EW19" s="95" t="s">
        <v>52</v>
      </c>
      <c r="EX19" s="100"/>
      <c r="EY19" s="108"/>
      <c r="EZ19" s="108"/>
      <c r="FA19" s="108"/>
      <c r="FB19" s="108"/>
      <c r="FC19" s="108"/>
      <c r="FD19" s="108"/>
      <c r="FE19" s="108"/>
      <c r="FF19" s="108"/>
      <c r="FG19" s="108"/>
      <c r="FH19" s="108"/>
      <c r="FI19" s="108"/>
      <c r="FJ19" s="108"/>
      <c r="FK19" s="108"/>
      <c r="FL19" s="102"/>
      <c r="FM19" s="95" t="s">
        <v>52</v>
      </c>
      <c r="FN19" s="100"/>
      <c r="FO19" s="108"/>
      <c r="FP19" s="108"/>
      <c r="FQ19" s="108"/>
      <c r="FR19" s="108"/>
      <c r="FS19" s="108"/>
      <c r="FT19" s="108"/>
      <c r="FU19" s="108"/>
      <c r="FV19" s="108"/>
      <c r="FW19" s="108"/>
      <c r="FX19" s="108"/>
      <c r="FY19" s="108"/>
      <c r="FZ19" s="108"/>
      <c r="GA19" s="108"/>
      <c r="GB19" s="102"/>
    </row>
    <row r="20" spans="2:184">
      <c r="B20" s="44"/>
      <c r="C20" s="44"/>
      <c r="D20" s="44" t="s">
        <v>87</v>
      </c>
      <c r="I20" s="95" t="s">
        <v>52</v>
      </c>
      <c r="J20" s="100"/>
      <c r="K20" s="108"/>
      <c r="L20" s="108"/>
      <c r="M20" s="108"/>
      <c r="N20" s="108"/>
      <c r="O20" s="108"/>
      <c r="P20" s="108"/>
      <c r="Q20" s="108"/>
      <c r="R20" s="108"/>
      <c r="S20" s="108"/>
      <c r="T20" s="108"/>
      <c r="U20" s="108"/>
      <c r="V20" s="108"/>
      <c r="W20" s="108"/>
      <c r="X20" s="102"/>
      <c r="Y20" s="95" t="s">
        <v>52</v>
      </c>
      <c r="Z20" s="100"/>
      <c r="AA20" s="108"/>
      <c r="AB20" s="108"/>
      <c r="AC20" s="108"/>
      <c r="AD20" s="108"/>
      <c r="AE20" s="108"/>
      <c r="AF20" s="108"/>
      <c r="AG20" s="108"/>
      <c r="AH20" s="108"/>
      <c r="AI20" s="108"/>
      <c r="AJ20" s="108"/>
      <c r="AK20" s="108"/>
      <c r="AL20" s="108"/>
      <c r="AM20" s="108"/>
      <c r="AN20" s="102"/>
      <c r="AO20" s="95" t="s">
        <v>52</v>
      </c>
      <c r="AP20" s="100"/>
      <c r="AQ20" s="108"/>
      <c r="AR20" s="108"/>
      <c r="AS20" s="108"/>
      <c r="AT20" s="108"/>
      <c r="AU20" s="108"/>
      <c r="AV20" s="108"/>
      <c r="AW20" s="108"/>
      <c r="AX20" s="108"/>
      <c r="AY20" s="108"/>
      <c r="AZ20" s="108"/>
      <c r="BA20" s="108"/>
      <c r="BB20" s="108"/>
      <c r="BC20" s="108"/>
      <c r="BD20" s="102"/>
      <c r="BE20" s="95" t="s">
        <v>52</v>
      </c>
      <c r="BF20" s="100"/>
      <c r="BG20" s="108"/>
      <c r="BH20" s="108"/>
      <c r="BI20" s="108"/>
      <c r="BJ20" s="108"/>
      <c r="BK20" s="108"/>
      <c r="BL20" s="108"/>
      <c r="BM20" s="108"/>
      <c r="BN20" s="108"/>
      <c r="BO20" s="108"/>
      <c r="BP20" s="108"/>
      <c r="BQ20" s="108"/>
      <c r="BR20" s="108"/>
      <c r="BS20" s="108"/>
      <c r="BT20" s="102"/>
      <c r="BU20" s="95" t="s">
        <v>52</v>
      </c>
      <c r="BV20" s="100"/>
      <c r="BW20" s="108"/>
      <c r="BX20" s="108"/>
      <c r="BY20" s="108"/>
      <c r="BZ20" s="108"/>
      <c r="CA20" s="108"/>
      <c r="CB20" s="108"/>
      <c r="CC20" s="108"/>
      <c r="CD20" s="108"/>
      <c r="CE20" s="108"/>
      <c r="CF20" s="108"/>
      <c r="CG20" s="108"/>
      <c r="CH20" s="108"/>
      <c r="CI20" s="108"/>
      <c r="CJ20" s="102"/>
      <c r="CK20" s="95" t="s">
        <v>52</v>
      </c>
      <c r="CL20" s="100"/>
      <c r="CM20" s="108"/>
      <c r="CN20" s="108"/>
      <c r="CO20" s="108"/>
      <c r="CP20" s="108"/>
      <c r="CQ20" s="108"/>
      <c r="CR20" s="108"/>
      <c r="CS20" s="108"/>
      <c r="CT20" s="108"/>
      <c r="CU20" s="108"/>
      <c r="CV20" s="108"/>
      <c r="CW20" s="108"/>
      <c r="CX20" s="108"/>
      <c r="CY20" s="108"/>
      <c r="CZ20" s="102"/>
      <c r="DA20" s="95" t="s">
        <v>52</v>
      </c>
      <c r="DB20" s="100"/>
      <c r="DC20" s="108"/>
      <c r="DD20" s="108"/>
      <c r="DE20" s="108"/>
      <c r="DF20" s="108"/>
      <c r="DG20" s="108"/>
      <c r="DH20" s="108"/>
      <c r="DI20" s="108"/>
      <c r="DJ20" s="108"/>
      <c r="DK20" s="108"/>
      <c r="DL20" s="108"/>
      <c r="DM20" s="108"/>
      <c r="DN20" s="108"/>
      <c r="DO20" s="108"/>
      <c r="DP20" s="102"/>
      <c r="DQ20" s="95" t="s">
        <v>52</v>
      </c>
      <c r="DR20" s="100"/>
      <c r="DS20" s="108"/>
      <c r="DT20" s="108"/>
      <c r="DU20" s="108"/>
      <c r="DV20" s="108"/>
      <c r="DW20" s="108"/>
      <c r="DX20" s="108"/>
      <c r="DY20" s="108"/>
      <c r="DZ20" s="108"/>
      <c r="EA20" s="108"/>
      <c r="EB20" s="108"/>
      <c r="EC20" s="108"/>
      <c r="ED20" s="108"/>
      <c r="EE20" s="108"/>
      <c r="EF20" s="102"/>
      <c r="EG20" s="95" t="s">
        <v>52</v>
      </c>
      <c r="EH20" s="100"/>
      <c r="EI20" s="108"/>
      <c r="EJ20" s="108"/>
      <c r="EK20" s="108"/>
      <c r="EL20" s="108"/>
      <c r="EM20" s="108"/>
      <c r="EN20" s="108"/>
      <c r="EO20" s="108"/>
      <c r="EP20" s="108"/>
      <c r="EQ20" s="108"/>
      <c r="ER20" s="108"/>
      <c r="ES20" s="108"/>
      <c r="ET20" s="108"/>
      <c r="EU20" s="108"/>
      <c r="EV20" s="102"/>
      <c r="EW20" s="95" t="s">
        <v>52</v>
      </c>
      <c r="EX20" s="100"/>
      <c r="EY20" s="108"/>
      <c r="EZ20" s="108"/>
      <c r="FA20" s="108"/>
      <c r="FB20" s="108"/>
      <c r="FC20" s="108"/>
      <c r="FD20" s="108"/>
      <c r="FE20" s="108"/>
      <c r="FF20" s="108"/>
      <c r="FG20" s="108"/>
      <c r="FH20" s="108"/>
      <c r="FI20" s="108"/>
      <c r="FJ20" s="108"/>
      <c r="FK20" s="108"/>
      <c r="FL20" s="102"/>
      <c r="FM20" s="95" t="s">
        <v>52</v>
      </c>
      <c r="FN20" s="100"/>
      <c r="FO20" s="108"/>
      <c r="FP20" s="108"/>
      <c r="FQ20" s="108"/>
      <c r="FR20" s="108"/>
      <c r="FS20" s="108"/>
      <c r="FT20" s="108"/>
      <c r="FU20" s="108"/>
      <c r="FV20" s="108"/>
      <c r="FW20" s="108"/>
      <c r="FX20" s="108"/>
      <c r="FY20" s="108"/>
      <c r="FZ20" s="108"/>
      <c r="GA20" s="108"/>
      <c r="GB20" s="102"/>
    </row>
    <row r="21" spans="2:184">
      <c r="B21" s="44"/>
      <c r="C21" s="44"/>
      <c r="D21" s="44" t="s">
        <v>11</v>
      </c>
      <c r="I21" s="95" t="s">
        <v>52</v>
      </c>
      <c r="J21" s="132" t="s">
        <v>55</v>
      </c>
      <c r="K21" s="108"/>
      <c r="L21" s="108"/>
      <c r="M21" s="108"/>
      <c r="N21" s="108"/>
      <c r="O21" s="108"/>
      <c r="P21" s="108"/>
      <c r="Q21" s="108"/>
      <c r="R21" s="108"/>
      <c r="S21" s="108"/>
      <c r="T21" s="108"/>
      <c r="U21" s="108"/>
      <c r="V21" s="108"/>
      <c r="W21" s="108"/>
      <c r="X21" s="102"/>
      <c r="Y21" s="95" t="s">
        <v>52</v>
      </c>
      <c r="Z21" s="132"/>
      <c r="AA21" s="108"/>
      <c r="AB21" s="108"/>
      <c r="AC21" s="108"/>
      <c r="AD21" s="108"/>
      <c r="AE21" s="108"/>
      <c r="AF21" s="108"/>
      <c r="AG21" s="108"/>
      <c r="AH21" s="108"/>
      <c r="AI21" s="108"/>
      <c r="AJ21" s="108"/>
      <c r="AK21" s="108"/>
      <c r="AL21" s="108"/>
      <c r="AM21" s="108"/>
      <c r="AN21" s="102"/>
      <c r="AO21" s="95" t="s">
        <v>52</v>
      </c>
      <c r="AP21" s="132"/>
      <c r="AQ21" s="108"/>
      <c r="AR21" s="108"/>
      <c r="AS21" s="108"/>
      <c r="AT21" s="108"/>
      <c r="AU21" s="108"/>
      <c r="AV21" s="108"/>
      <c r="AW21" s="108"/>
      <c r="AX21" s="108"/>
      <c r="AY21" s="108"/>
      <c r="AZ21" s="108"/>
      <c r="BA21" s="108"/>
      <c r="BB21" s="108"/>
      <c r="BC21" s="108"/>
      <c r="BD21" s="102"/>
      <c r="BE21" s="95" t="s">
        <v>52</v>
      </c>
      <c r="BF21" s="132"/>
      <c r="BG21" s="108"/>
      <c r="BH21" s="108"/>
      <c r="BI21" s="108"/>
      <c r="BJ21" s="108"/>
      <c r="BK21" s="108"/>
      <c r="BL21" s="108"/>
      <c r="BM21" s="108"/>
      <c r="BN21" s="108"/>
      <c r="BO21" s="108"/>
      <c r="BP21" s="108"/>
      <c r="BQ21" s="108"/>
      <c r="BR21" s="108"/>
      <c r="BS21" s="108"/>
      <c r="BT21" s="102"/>
      <c r="BU21" s="95" t="s">
        <v>52</v>
      </c>
      <c r="BV21" s="132"/>
      <c r="BW21" s="108"/>
      <c r="BX21" s="108"/>
      <c r="BY21" s="108"/>
      <c r="BZ21" s="108"/>
      <c r="CA21" s="108"/>
      <c r="CB21" s="108"/>
      <c r="CC21" s="108"/>
      <c r="CD21" s="108"/>
      <c r="CE21" s="108"/>
      <c r="CF21" s="108"/>
      <c r="CG21" s="108"/>
      <c r="CH21" s="108"/>
      <c r="CI21" s="108"/>
      <c r="CJ21" s="102"/>
      <c r="CK21" s="95" t="s">
        <v>52</v>
      </c>
      <c r="CL21" s="132"/>
      <c r="CM21" s="108"/>
      <c r="CN21" s="108"/>
      <c r="CO21" s="108"/>
      <c r="CP21" s="108"/>
      <c r="CQ21" s="108"/>
      <c r="CR21" s="108"/>
      <c r="CS21" s="108"/>
      <c r="CT21" s="108"/>
      <c r="CU21" s="108"/>
      <c r="CV21" s="108"/>
      <c r="CW21" s="108"/>
      <c r="CX21" s="108"/>
      <c r="CY21" s="108"/>
      <c r="CZ21" s="102"/>
      <c r="DA21" s="95" t="s">
        <v>52</v>
      </c>
      <c r="DB21" s="132"/>
      <c r="DC21" s="108"/>
      <c r="DD21" s="108"/>
      <c r="DE21" s="108"/>
      <c r="DF21" s="108"/>
      <c r="DG21" s="108"/>
      <c r="DH21" s="108"/>
      <c r="DI21" s="108"/>
      <c r="DJ21" s="108"/>
      <c r="DK21" s="108"/>
      <c r="DL21" s="108"/>
      <c r="DM21" s="108"/>
      <c r="DN21" s="108"/>
      <c r="DO21" s="108"/>
      <c r="DP21" s="102"/>
      <c r="DQ21" s="95" t="s">
        <v>52</v>
      </c>
      <c r="DR21" s="132"/>
      <c r="DS21" s="108"/>
      <c r="DT21" s="108"/>
      <c r="DU21" s="108"/>
      <c r="DV21" s="108"/>
      <c r="DW21" s="108"/>
      <c r="DX21" s="108"/>
      <c r="DY21" s="108"/>
      <c r="DZ21" s="108"/>
      <c r="EA21" s="108"/>
      <c r="EB21" s="108"/>
      <c r="EC21" s="108"/>
      <c r="ED21" s="108"/>
      <c r="EE21" s="108"/>
      <c r="EF21" s="102"/>
      <c r="EG21" s="95" t="s">
        <v>52</v>
      </c>
      <c r="EH21" s="132"/>
      <c r="EI21" s="108"/>
      <c r="EJ21" s="108"/>
      <c r="EK21" s="108"/>
      <c r="EL21" s="108"/>
      <c r="EM21" s="108"/>
      <c r="EN21" s="108"/>
      <c r="EO21" s="108"/>
      <c r="EP21" s="108"/>
      <c r="EQ21" s="108"/>
      <c r="ER21" s="108"/>
      <c r="ES21" s="108"/>
      <c r="ET21" s="108"/>
      <c r="EU21" s="108"/>
      <c r="EV21" s="102"/>
      <c r="EW21" s="95" t="s">
        <v>52</v>
      </c>
      <c r="EX21" s="132"/>
      <c r="EY21" s="108"/>
      <c r="EZ21" s="108"/>
      <c r="FA21" s="108"/>
      <c r="FB21" s="108"/>
      <c r="FC21" s="108"/>
      <c r="FD21" s="108"/>
      <c r="FE21" s="108"/>
      <c r="FF21" s="108"/>
      <c r="FG21" s="108"/>
      <c r="FH21" s="108"/>
      <c r="FI21" s="108"/>
      <c r="FJ21" s="108"/>
      <c r="FK21" s="108"/>
      <c r="FL21" s="102"/>
      <c r="FM21" s="95" t="s">
        <v>52</v>
      </c>
      <c r="FN21" s="132"/>
      <c r="FO21" s="108"/>
      <c r="FP21" s="108"/>
      <c r="FQ21" s="108"/>
      <c r="FR21" s="108"/>
      <c r="FS21" s="108"/>
      <c r="FT21" s="108"/>
      <c r="FU21" s="108"/>
      <c r="FV21" s="108"/>
      <c r="FW21" s="108"/>
      <c r="FX21" s="108"/>
      <c r="FY21" s="108"/>
      <c r="FZ21" s="108"/>
      <c r="GA21" s="108"/>
      <c r="GB21" s="102"/>
    </row>
    <row r="22" spans="2:184" ht="15.75" thickBot="1">
      <c r="B22" s="44"/>
      <c r="C22" s="44"/>
      <c r="D22" s="44" t="s">
        <v>88</v>
      </c>
      <c r="J22" s="133" t="s">
        <v>54</v>
      </c>
      <c r="K22" s="134"/>
      <c r="L22" s="134"/>
      <c r="M22" s="134"/>
      <c r="N22" s="134"/>
      <c r="O22" s="134"/>
      <c r="P22" s="134"/>
      <c r="Q22" s="134"/>
      <c r="R22" s="134"/>
      <c r="S22" s="134"/>
      <c r="T22" s="134"/>
      <c r="U22" s="134"/>
      <c r="V22" s="134"/>
      <c r="W22" s="134"/>
      <c r="X22" s="135"/>
      <c r="Y22" s="95" t="s">
        <v>52</v>
      </c>
      <c r="Z22" s="133"/>
      <c r="AA22" s="134"/>
      <c r="AB22" s="134"/>
      <c r="AC22" s="134"/>
      <c r="AD22" s="134"/>
      <c r="AE22" s="134"/>
      <c r="AF22" s="134"/>
      <c r="AG22" s="134"/>
      <c r="AH22" s="134"/>
      <c r="AI22" s="134"/>
      <c r="AJ22" s="134"/>
      <c r="AK22" s="134"/>
      <c r="AL22" s="134"/>
      <c r="AM22" s="134"/>
      <c r="AN22" s="135"/>
      <c r="AO22" s="95" t="s">
        <v>52</v>
      </c>
      <c r="AP22" s="133"/>
      <c r="AQ22" s="134"/>
      <c r="AR22" s="134"/>
      <c r="AS22" s="134"/>
      <c r="AT22" s="134"/>
      <c r="AU22" s="134"/>
      <c r="AV22" s="134"/>
      <c r="AW22" s="134"/>
      <c r="AX22" s="134"/>
      <c r="AY22" s="134"/>
      <c r="AZ22" s="134"/>
      <c r="BA22" s="134"/>
      <c r="BB22" s="134"/>
      <c r="BC22" s="134"/>
      <c r="BD22" s="135"/>
      <c r="BE22" s="95" t="s">
        <v>52</v>
      </c>
      <c r="BF22" s="133"/>
      <c r="BG22" s="134"/>
      <c r="BH22" s="134"/>
      <c r="BI22" s="134"/>
      <c r="BJ22" s="134"/>
      <c r="BK22" s="134"/>
      <c r="BL22" s="134"/>
      <c r="BM22" s="134"/>
      <c r="BN22" s="134"/>
      <c r="BO22" s="134"/>
      <c r="BP22" s="134"/>
      <c r="BQ22" s="134"/>
      <c r="BR22" s="134"/>
      <c r="BS22" s="134"/>
      <c r="BT22" s="135"/>
      <c r="BU22" s="95" t="s">
        <v>52</v>
      </c>
      <c r="BV22" s="133"/>
      <c r="BW22" s="134"/>
      <c r="BX22" s="134"/>
      <c r="BY22" s="134"/>
      <c r="BZ22" s="134"/>
      <c r="CA22" s="134"/>
      <c r="CB22" s="134"/>
      <c r="CC22" s="134"/>
      <c r="CD22" s="134"/>
      <c r="CE22" s="134"/>
      <c r="CF22" s="134"/>
      <c r="CG22" s="134"/>
      <c r="CH22" s="134"/>
      <c r="CI22" s="134"/>
      <c r="CJ22" s="135"/>
      <c r="CK22" s="95" t="s">
        <v>52</v>
      </c>
      <c r="CL22" s="133"/>
      <c r="CM22" s="134"/>
      <c r="CN22" s="134"/>
      <c r="CO22" s="134"/>
      <c r="CP22" s="134"/>
      <c r="CQ22" s="134"/>
      <c r="CR22" s="134"/>
      <c r="CS22" s="134"/>
      <c r="CT22" s="134"/>
      <c r="CU22" s="134"/>
      <c r="CV22" s="134"/>
      <c r="CW22" s="134"/>
      <c r="CX22" s="134"/>
      <c r="CY22" s="134"/>
      <c r="CZ22" s="135"/>
      <c r="DA22" s="95" t="s">
        <v>52</v>
      </c>
      <c r="DB22" s="133"/>
      <c r="DC22" s="134"/>
      <c r="DD22" s="134"/>
      <c r="DE22" s="134"/>
      <c r="DF22" s="134"/>
      <c r="DG22" s="134"/>
      <c r="DH22" s="134"/>
      <c r="DI22" s="134"/>
      <c r="DJ22" s="134"/>
      <c r="DK22" s="134"/>
      <c r="DL22" s="134"/>
      <c r="DM22" s="134"/>
      <c r="DN22" s="134"/>
      <c r="DO22" s="134"/>
      <c r="DP22" s="135"/>
      <c r="DQ22" s="95" t="s">
        <v>52</v>
      </c>
      <c r="DR22" s="133"/>
      <c r="DS22" s="134"/>
      <c r="DT22" s="134"/>
      <c r="DU22" s="134"/>
      <c r="DV22" s="134"/>
      <c r="DW22" s="134"/>
      <c r="DX22" s="134"/>
      <c r="DY22" s="134"/>
      <c r="DZ22" s="134"/>
      <c r="EA22" s="134"/>
      <c r="EB22" s="134"/>
      <c r="EC22" s="134"/>
      <c r="ED22" s="134"/>
      <c r="EE22" s="134"/>
      <c r="EF22" s="135"/>
      <c r="EG22" s="95" t="s">
        <v>52</v>
      </c>
      <c r="EH22" s="133"/>
      <c r="EI22" s="134"/>
      <c r="EJ22" s="134"/>
      <c r="EK22" s="134"/>
      <c r="EL22" s="134"/>
      <c r="EM22" s="134"/>
      <c r="EN22" s="134"/>
      <c r="EO22" s="134"/>
      <c r="EP22" s="134"/>
      <c r="EQ22" s="134"/>
      <c r="ER22" s="134"/>
      <c r="ES22" s="134"/>
      <c r="ET22" s="134"/>
      <c r="EU22" s="134"/>
      <c r="EV22" s="135"/>
      <c r="EW22" s="95" t="s">
        <v>52</v>
      </c>
      <c r="EX22" s="133"/>
      <c r="EY22" s="134"/>
      <c r="EZ22" s="134"/>
      <c r="FA22" s="134"/>
      <c r="FB22" s="134"/>
      <c r="FC22" s="134"/>
      <c r="FD22" s="134"/>
      <c r="FE22" s="134"/>
      <c r="FF22" s="134"/>
      <c r="FG22" s="134"/>
      <c r="FH22" s="134"/>
      <c r="FI22" s="134"/>
      <c r="FJ22" s="134"/>
      <c r="FK22" s="134"/>
      <c r="FL22" s="135"/>
      <c r="FM22" s="95" t="s">
        <v>52</v>
      </c>
      <c r="FN22" s="133"/>
      <c r="FO22" s="134"/>
      <c r="FP22" s="134"/>
      <c r="FQ22" s="134"/>
      <c r="FR22" s="134"/>
      <c r="FS22" s="134"/>
      <c r="FT22" s="134"/>
      <c r="FU22" s="134"/>
      <c r="FV22" s="134"/>
      <c r="FW22" s="134"/>
      <c r="FX22" s="134"/>
      <c r="FY22" s="134"/>
      <c r="FZ22" s="134"/>
      <c r="GA22" s="134"/>
      <c r="GB22" s="135"/>
    </row>
    <row r="24" spans="2:184">
      <c r="B24" s="44"/>
      <c r="C24" s="44"/>
      <c r="D24" s="44"/>
    </row>
  </sheetData>
  <mergeCells count="12">
    <mergeCell ref="EX1:FL1"/>
    <mergeCell ref="FN1:GB1"/>
    <mergeCell ref="J1:X1"/>
    <mergeCell ref="Z1:AN1"/>
    <mergeCell ref="AP1:BD1"/>
    <mergeCell ref="BF1:BT1"/>
    <mergeCell ref="BV1:CJ1"/>
    <mergeCell ref="O2:Q4"/>
    <mergeCell ref="CL1:CZ1"/>
    <mergeCell ref="DB1:DP1"/>
    <mergeCell ref="DR1:EF1"/>
    <mergeCell ref="EH1:EV1"/>
  </mergeCells>
  <conditionalFormatting sqref="AR17:BC17 L17:W17 AB17:AM17 BH17:BS17 BX17:CI17 CN17:CY17 DD17:DO17 DT17:EE17 EJ17:EU17 EZ17:FK17 FP17:GA17">
    <cfRule type="expression" dxfId="1" priority="1">
      <formula>"&lt;0"</formula>
    </cfRule>
  </conditionalFormatting>
  <dataValidations disablePrompts="1" count="1">
    <dataValidation type="decimal" operator="greaterThanOrEqual" allowBlank="1" showInputMessage="1" showErrorMessage="1" errorTitle="Invalid Turns Goal" error="Please enter a turns goal greater than 0." sqref="AB4 FP4 BH4 BX4 CN4 DD4 DT4 EJ4 EZ4 AR4">
      <formula1>0</formula1>
    </dataValidation>
  </dataValidations>
  <printOptions horizontalCentered="1"/>
  <pageMargins left="0.7" right="0.7" top="0.75" bottom="0.75" header="0.3" footer="0.3"/>
  <pageSetup scale="1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R168"/>
  <sheetViews>
    <sheetView showGridLines="0" topLeftCell="D1" zoomScale="80" zoomScaleNormal="80" workbookViewId="0">
      <selection activeCell="F4" sqref="F4"/>
    </sheetView>
  </sheetViews>
  <sheetFormatPr defaultRowHeight="15"/>
  <cols>
    <col min="1" max="1" width="4.42578125" style="96" customWidth="1"/>
    <col min="2" max="2" width="16.28515625" style="96" bestFit="1" customWidth="1"/>
    <col min="3" max="3" width="16.5703125" style="96" bestFit="1" customWidth="1"/>
    <col min="4" max="4" width="9.140625" style="96"/>
    <col min="5" max="5" width="28.85546875" style="96" bestFit="1" customWidth="1"/>
    <col min="6" max="6" width="12.140625" style="96" customWidth="1"/>
    <col min="7" max="17" width="10.140625" style="96" customWidth="1"/>
    <col min="18" max="16384" width="9.140625" style="96"/>
  </cols>
  <sheetData>
    <row r="1" spans="2:18" ht="60.75" customHeight="1" thickBot="1">
      <c r="B1" s="140" t="s">
        <v>0</v>
      </c>
      <c r="C1" s="145">
        <v>41691</v>
      </c>
      <c r="D1" s="168" t="s">
        <v>7</v>
      </c>
      <c r="E1" s="169"/>
      <c r="F1" s="169"/>
      <c r="G1" s="169"/>
      <c r="H1" s="169"/>
      <c r="I1" s="169"/>
      <c r="J1" s="169"/>
      <c r="K1" s="169"/>
      <c r="L1" s="169"/>
      <c r="M1" s="169"/>
      <c r="N1" s="169"/>
      <c r="O1" s="169"/>
      <c r="P1" s="169"/>
      <c r="Q1" s="169"/>
      <c r="R1" s="170"/>
    </row>
    <row r="2" spans="2:18" ht="19.5" customHeight="1" thickBot="1">
      <c r="D2" s="100"/>
      <c r="E2" s="101"/>
      <c r="F2" s="101"/>
      <c r="G2" s="101"/>
      <c r="H2" s="101"/>
      <c r="I2" s="101"/>
      <c r="J2" s="101"/>
      <c r="K2" s="101"/>
      <c r="L2" s="101"/>
      <c r="M2" s="101"/>
      <c r="N2" s="101"/>
      <c r="O2" s="101"/>
      <c r="P2" s="101"/>
      <c r="Q2" s="101"/>
      <c r="R2" s="102"/>
    </row>
    <row r="3" spans="2:18" ht="19.5" customHeight="1" thickBot="1">
      <c r="B3"/>
      <c r="C3"/>
      <c r="D3" s="100"/>
      <c r="E3" s="107" t="s">
        <v>0</v>
      </c>
      <c r="F3" s="142">
        <f>$C$1</f>
        <v>41691</v>
      </c>
      <c r="G3" s="108"/>
      <c r="H3" s="108"/>
      <c r="I3" s="108"/>
      <c r="J3" s="108"/>
      <c r="K3" s="108"/>
      <c r="L3" s="108"/>
      <c r="M3" s="108"/>
      <c r="N3" s="108"/>
      <c r="O3" s="108"/>
      <c r="P3" s="108"/>
      <c r="Q3" s="108"/>
      <c r="R3" s="102"/>
    </row>
    <row r="4" spans="2:18" ht="19.5" customHeight="1" thickBot="1">
      <c r="B4"/>
      <c r="C4"/>
      <c r="D4" s="100"/>
      <c r="E4" s="107" t="s">
        <v>1</v>
      </c>
      <c r="F4" s="139">
        <v>3</v>
      </c>
      <c r="G4" s="108"/>
      <c r="H4" s="108"/>
      <c r="I4" s="108"/>
      <c r="J4" s="108"/>
      <c r="K4" s="108"/>
      <c r="L4" s="108"/>
      <c r="M4" s="108"/>
      <c r="N4" s="108"/>
      <c r="O4" s="108"/>
      <c r="P4" s="108"/>
      <c r="Q4" s="108"/>
      <c r="R4" s="102"/>
    </row>
    <row r="5" spans="2:18">
      <c r="B5"/>
      <c r="C5"/>
      <c r="D5" s="100"/>
      <c r="E5" s="108"/>
      <c r="F5" s="108"/>
      <c r="G5" s="108"/>
      <c r="H5" s="108"/>
      <c r="I5" s="108"/>
      <c r="J5" s="108"/>
      <c r="K5" s="108"/>
      <c r="L5" s="108"/>
      <c r="M5" s="108"/>
      <c r="N5" s="108"/>
      <c r="O5" s="108"/>
      <c r="P5" s="108"/>
      <c r="Q5" s="108"/>
      <c r="R5" s="102"/>
    </row>
    <row r="6" spans="2:18" ht="15.75" thickBot="1">
      <c r="B6"/>
      <c r="C6"/>
      <c r="D6" s="100"/>
      <c r="E6" s="108"/>
      <c r="F6" s="113">
        <f>DATE(YEAR(F3),MONTH(F3),1)</f>
        <v>41671</v>
      </c>
      <c r="G6" s="113">
        <f>IF(MONTH(F6)=12,DATE(YEAR(F6)+1,1,1),DATE(YEAR(F6),MONTH(F6)+1,1))</f>
        <v>41699</v>
      </c>
      <c r="H6" s="113">
        <f t="shared" ref="H6:O6" si="0">IF(MONTH(G6)=12,DATE(YEAR(G6)+1,1,1),DATE(YEAR(G6),MONTH(G6)+1,1))</f>
        <v>41730</v>
      </c>
      <c r="I6" s="113">
        <f t="shared" si="0"/>
        <v>41760</v>
      </c>
      <c r="J6" s="113">
        <f t="shared" si="0"/>
        <v>41791</v>
      </c>
      <c r="K6" s="113">
        <f t="shared" si="0"/>
        <v>41821</v>
      </c>
      <c r="L6" s="113">
        <f t="shared" si="0"/>
        <v>41852</v>
      </c>
      <c r="M6" s="113">
        <f t="shared" si="0"/>
        <v>41883</v>
      </c>
      <c r="N6" s="113">
        <f t="shared" si="0"/>
        <v>41913</v>
      </c>
      <c r="O6" s="113">
        <f t="shared" si="0"/>
        <v>41944</v>
      </c>
      <c r="P6" s="113">
        <f>IF(MONTH(O6)=12,DATE(YEAR(O6)+1,1,1),DATE(YEAR(O6),MONTH(O6)+1,1))</f>
        <v>41974</v>
      </c>
      <c r="Q6" s="113">
        <f t="shared" ref="Q6" si="1">IF(MONTH(P6)=12,DATE(YEAR(P6)+1,1,1),DATE(YEAR(P6),MONTH(P6)+1,1))</f>
        <v>42005</v>
      </c>
      <c r="R6" s="102"/>
    </row>
    <row r="7" spans="2:18" ht="15.75" thickBot="1">
      <c r="B7"/>
      <c r="C7"/>
      <c r="D7" s="100"/>
      <c r="E7" s="107" t="str">
        <f>"COGS Forecast"&amp;" "&amp;C3</f>
        <v xml:space="preserve">COGS Forecast </v>
      </c>
      <c r="F7" s="22">
        <v>8000</v>
      </c>
      <c r="G7" s="22">
        <v>9000</v>
      </c>
      <c r="H7" s="22">
        <v>20000</v>
      </c>
      <c r="I7" s="22">
        <v>28000</v>
      </c>
      <c r="J7" s="22">
        <v>32000</v>
      </c>
      <c r="K7" s="22">
        <v>42000</v>
      </c>
      <c r="L7" s="22">
        <v>45000</v>
      </c>
      <c r="M7" s="22">
        <v>38000</v>
      </c>
      <c r="N7" s="22">
        <v>25000</v>
      </c>
      <c r="O7" s="22">
        <v>18000</v>
      </c>
      <c r="P7" s="22">
        <v>12000</v>
      </c>
      <c r="Q7" s="22">
        <v>8000</v>
      </c>
      <c r="R7" s="102"/>
    </row>
    <row r="8" spans="2:18" ht="19.5" thickBot="1">
      <c r="B8"/>
      <c r="C8"/>
      <c r="D8" s="100"/>
      <c r="E8" s="114" t="s">
        <v>4</v>
      </c>
      <c r="F8" s="23">
        <f>IFERROR((365/$F$4)*((F7+G7)/60.83),0)</f>
        <v>34001.863115787171</v>
      </c>
      <c r="G8" s="23">
        <f t="shared" ref="G8:P8" si="2">IFERROR((365/$F$4)*((G7+H7)/60.83),0)</f>
        <v>58003.178256342821</v>
      </c>
      <c r="H8" s="23">
        <f t="shared" si="2"/>
        <v>96005.260562222596</v>
      </c>
      <c r="I8" s="23">
        <f t="shared" si="2"/>
        <v>120006.57570277824</v>
      </c>
      <c r="J8" s="23">
        <f t="shared" si="2"/>
        <v>148008.11003342649</v>
      </c>
      <c r="K8" s="23">
        <f t="shared" si="2"/>
        <v>174009.53476902843</v>
      </c>
      <c r="L8" s="23">
        <f t="shared" si="2"/>
        <v>166009.09638884326</v>
      </c>
      <c r="M8" s="23">
        <f t="shared" si="2"/>
        <v>126006.90448791716</v>
      </c>
      <c r="N8" s="23">
        <f t="shared" si="2"/>
        <v>86004.712586991067</v>
      </c>
      <c r="O8" s="23">
        <f t="shared" si="2"/>
        <v>60003.287851389119</v>
      </c>
      <c r="P8" s="23">
        <f t="shared" si="2"/>
        <v>40002.191900926082</v>
      </c>
      <c r="Q8" s="115"/>
      <c r="R8" s="102"/>
    </row>
    <row r="9" spans="2:18" ht="15.75" thickBot="1">
      <c r="B9"/>
      <c r="C9"/>
      <c r="D9" s="100"/>
      <c r="E9" s="107"/>
      <c r="F9" s="116"/>
      <c r="G9" s="116"/>
      <c r="H9" s="116"/>
      <c r="I9" s="116"/>
      <c r="J9" s="116"/>
      <c r="K9" s="116"/>
      <c r="L9" s="116"/>
      <c r="M9" s="116"/>
      <c r="N9" s="116"/>
      <c r="O9" s="116"/>
      <c r="P9" s="116"/>
      <c r="Q9" s="116"/>
      <c r="R9" s="102"/>
    </row>
    <row r="10" spans="2:18" ht="15.75" thickBot="1">
      <c r="B10"/>
      <c r="C10"/>
      <c r="D10" s="100"/>
      <c r="E10" s="107" t="s">
        <v>5</v>
      </c>
      <c r="F10" s="22">
        <v>100000</v>
      </c>
      <c r="G10" s="23">
        <f>F14</f>
        <v>98000</v>
      </c>
      <c r="H10" s="23">
        <f t="shared" ref="H10:Q10" si="3">G14</f>
        <v>89000</v>
      </c>
      <c r="I10" s="23">
        <f t="shared" si="3"/>
        <v>69000</v>
      </c>
      <c r="J10" s="23">
        <f t="shared" si="3"/>
        <v>91000</v>
      </c>
      <c r="K10" s="23">
        <f t="shared" si="3"/>
        <v>59000</v>
      </c>
      <c r="L10" s="23">
        <f t="shared" si="3"/>
        <v>37000</v>
      </c>
      <c r="M10" s="23">
        <f t="shared" si="3"/>
        <v>-8000</v>
      </c>
      <c r="N10" s="23">
        <f t="shared" si="3"/>
        <v>-16000</v>
      </c>
      <c r="O10" s="23">
        <f t="shared" si="3"/>
        <v>-41000</v>
      </c>
      <c r="P10" s="23">
        <f t="shared" si="3"/>
        <v>-59000</v>
      </c>
      <c r="Q10" s="23">
        <f t="shared" si="3"/>
        <v>-71000</v>
      </c>
      <c r="R10" s="102"/>
    </row>
    <row r="11" spans="2:18" ht="15.75" thickBot="1">
      <c r="B11"/>
      <c r="C11"/>
      <c r="D11" s="100"/>
      <c r="E11" s="107" t="s">
        <v>11</v>
      </c>
      <c r="F11" s="22"/>
      <c r="G11" s="117">
        <v>0</v>
      </c>
      <c r="H11" s="117">
        <v>0</v>
      </c>
      <c r="I11" s="117">
        <v>0</v>
      </c>
      <c r="J11" s="117">
        <v>0</v>
      </c>
      <c r="K11" s="117">
        <v>0</v>
      </c>
      <c r="L11" s="117">
        <v>0</v>
      </c>
      <c r="M11" s="117">
        <v>0</v>
      </c>
      <c r="N11" s="117">
        <v>0</v>
      </c>
      <c r="O11" s="117">
        <v>0</v>
      </c>
      <c r="P11" s="117">
        <v>0</v>
      </c>
      <c r="Q11" s="117">
        <v>0</v>
      </c>
      <c r="R11" s="102"/>
    </row>
    <row r="12" spans="2:18" ht="15.75" thickBot="1">
      <c r="B12"/>
      <c r="C12"/>
      <c r="D12" s="100"/>
      <c r="E12" s="107" t="s">
        <v>12</v>
      </c>
      <c r="F12" s="22"/>
      <c r="G12" s="22"/>
      <c r="H12" s="22"/>
      <c r="I12" s="22">
        <v>50000</v>
      </c>
      <c r="J12" s="22"/>
      <c r="K12" s="22">
        <v>20000</v>
      </c>
      <c r="L12" s="22"/>
      <c r="M12" s="22">
        <v>30000</v>
      </c>
      <c r="N12" s="22"/>
      <c r="O12" s="22"/>
      <c r="P12" s="22"/>
      <c r="Q12" s="22"/>
      <c r="R12" s="102"/>
    </row>
    <row r="13" spans="2:18" ht="15.75" thickBot="1">
      <c r="B13"/>
      <c r="C13"/>
      <c r="D13" s="100"/>
      <c r="E13" s="107" t="s">
        <v>2</v>
      </c>
      <c r="F13" s="23">
        <f>F7*(1-DAY(F3)/DAY(DATE(YEAR(F3),MONTH(F3)+1,1)-1))</f>
        <v>2000</v>
      </c>
      <c r="G13" s="23">
        <f t="shared" ref="G13:Q13" si="4">G7</f>
        <v>9000</v>
      </c>
      <c r="H13" s="23">
        <f t="shared" si="4"/>
        <v>20000</v>
      </c>
      <c r="I13" s="23">
        <f t="shared" si="4"/>
        <v>28000</v>
      </c>
      <c r="J13" s="23">
        <f t="shared" si="4"/>
        <v>32000</v>
      </c>
      <c r="K13" s="23">
        <f t="shared" si="4"/>
        <v>42000</v>
      </c>
      <c r="L13" s="23">
        <f t="shared" si="4"/>
        <v>45000</v>
      </c>
      <c r="M13" s="23">
        <f t="shared" si="4"/>
        <v>38000</v>
      </c>
      <c r="N13" s="23">
        <f t="shared" si="4"/>
        <v>25000</v>
      </c>
      <c r="O13" s="23">
        <f t="shared" si="4"/>
        <v>18000</v>
      </c>
      <c r="P13" s="23">
        <f t="shared" si="4"/>
        <v>12000</v>
      </c>
      <c r="Q13" s="23">
        <f t="shared" si="4"/>
        <v>8000</v>
      </c>
      <c r="R13" s="102"/>
    </row>
    <row r="14" spans="2:18" ht="19.5" thickBot="1">
      <c r="B14"/>
      <c r="C14"/>
      <c r="D14" s="100"/>
      <c r="E14" s="114" t="s">
        <v>6</v>
      </c>
      <c r="F14" s="23">
        <f>F10+F11+F12+F16-F13</f>
        <v>98000</v>
      </c>
      <c r="G14" s="23">
        <f>G10+G11+G12+G16-G13</f>
        <v>89000</v>
      </c>
      <c r="H14" s="23">
        <f t="shared" ref="H14:Q14" si="5">H10+H11+H12+H16-H13</f>
        <v>69000</v>
      </c>
      <c r="I14" s="23">
        <f t="shared" si="5"/>
        <v>91000</v>
      </c>
      <c r="J14" s="23">
        <f t="shared" si="5"/>
        <v>59000</v>
      </c>
      <c r="K14" s="23">
        <f t="shared" si="5"/>
        <v>37000</v>
      </c>
      <c r="L14" s="23">
        <f t="shared" si="5"/>
        <v>-8000</v>
      </c>
      <c r="M14" s="23">
        <f t="shared" si="5"/>
        <v>-16000</v>
      </c>
      <c r="N14" s="23">
        <f t="shared" si="5"/>
        <v>-41000</v>
      </c>
      <c r="O14" s="23">
        <f t="shared" si="5"/>
        <v>-59000</v>
      </c>
      <c r="P14" s="23">
        <f t="shared" si="5"/>
        <v>-71000</v>
      </c>
      <c r="Q14" s="23">
        <f t="shared" si="5"/>
        <v>-79000</v>
      </c>
      <c r="R14" s="102"/>
    </row>
    <row r="15" spans="2:18" ht="19.5" thickBot="1">
      <c r="B15"/>
      <c r="C15"/>
      <c r="D15" s="100"/>
      <c r="E15" s="114"/>
      <c r="F15" s="129"/>
      <c r="G15" s="129"/>
      <c r="H15" s="129"/>
      <c r="I15" s="129"/>
      <c r="J15" s="129"/>
      <c r="K15" s="129"/>
      <c r="L15" s="129"/>
      <c r="M15" s="129"/>
      <c r="N15" s="129"/>
      <c r="O15" s="129"/>
      <c r="P15" s="129"/>
      <c r="Q15" s="129"/>
      <c r="R15" s="102"/>
    </row>
    <row r="16" spans="2:18" ht="15.75" thickBot="1">
      <c r="B16"/>
      <c r="C16"/>
      <c r="D16" s="100"/>
      <c r="E16" s="107" t="s">
        <v>8</v>
      </c>
      <c r="F16" s="22"/>
      <c r="G16" s="22"/>
      <c r="H16" s="22"/>
      <c r="I16" s="22"/>
      <c r="J16" s="22"/>
      <c r="K16" s="22"/>
      <c r="L16" s="22"/>
      <c r="M16" s="22"/>
      <c r="N16" s="22"/>
      <c r="O16" s="22"/>
      <c r="P16" s="22"/>
      <c r="Q16" s="22"/>
      <c r="R16" s="102"/>
    </row>
    <row r="17" spans="2:18" ht="19.5" thickBot="1">
      <c r="B17"/>
      <c r="C17"/>
      <c r="D17" s="100"/>
      <c r="E17" s="114" t="s">
        <v>7</v>
      </c>
      <c r="F17" s="130">
        <f>IFERROR(F8-F14,0)</f>
        <v>-63998.136884212829</v>
      </c>
      <c r="G17" s="130">
        <f t="shared" ref="G17:P17" si="6">IFERROR(G8-G14,0)</f>
        <v>-30996.821743657179</v>
      </c>
      <c r="H17" s="130">
        <f t="shared" si="6"/>
        <v>27005.260562222596</v>
      </c>
      <c r="I17" s="130">
        <f t="shared" si="6"/>
        <v>29006.575702778238</v>
      </c>
      <c r="J17" s="130">
        <f t="shared" si="6"/>
        <v>89008.110033426492</v>
      </c>
      <c r="K17" s="130">
        <f t="shared" si="6"/>
        <v>137009.53476902843</v>
      </c>
      <c r="L17" s="130">
        <f t="shared" si="6"/>
        <v>174009.09638884326</v>
      </c>
      <c r="M17" s="130">
        <f t="shared" si="6"/>
        <v>142006.90448791714</v>
      </c>
      <c r="N17" s="130">
        <f t="shared" si="6"/>
        <v>127004.71258699107</v>
      </c>
      <c r="O17" s="130">
        <f t="shared" si="6"/>
        <v>119003.28785138912</v>
      </c>
      <c r="P17" s="130">
        <f t="shared" si="6"/>
        <v>111002.19190092609</v>
      </c>
      <c r="Q17" s="131"/>
      <c r="R17" s="102"/>
    </row>
    <row r="18" spans="2:18">
      <c r="B18"/>
      <c r="C18"/>
      <c r="D18" s="100"/>
      <c r="E18" s="108"/>
      <c r="F18" s="108"/>
      <c r="G18" s="108"/>
      <c r="H18" s="108"/>
      <c r="I18" s="108"/>
      <c r="J18" s="108"/>
      <c r="K18" s="108"/>
      <c r="L18" s="108"/>
      <c r="M18" s="108"/>
      <c r="N18" s="108"/>
      <c r="O18" s="108"/>
      <c r="P18" s="108"/>
      <c r="Q18" s="108"/>
      <c r="R18" s="102"/>
    </row>
    <row r="19" spans="2:18">
      <c r="B19"/>
      <c r="C19"/>
      <c r="D19" s="100"/>
      <c r="E19" s="108"/>
      <c r="F19" s="108"/>
      <c r="G19" s="108"/>
      <c r="H19" s="108"/>
      <c r="I19" s="108"/>
      <c r="J19" s="108"/>
      <c r="K19" s="108"/>
      <c r="L19" s="108"/>
      <c r="M19" s="108"/>
      <c r="N19" s="108"/>
      <c r="O19" s="108"/>
      <c r="P19" s="108"/>
      <c r="Q19" s="108"/>
      <c r="R19" s="102"/>
    </row>
    <row r="20" spans="2:18">
      <c r="B20"/>
      <c r="C20"/>
      <c r="D20" s="100"/>
      <c r="E20" s="108"/>
      <c r="F20" s="108"/>
      <c r="G20" s="108"/>
      <c r="H20" s="108"/>
      <c r="I20" s="108"/>
      <c r="J20" s="108"/>
      <c r="K20" s="108"/>
      <c r="L20" s="108"/>
      <c r="M20" s="108"/>
      <c r="N20" s="108"/>
      <c r="O20" s="108"/>
      <c r="P20" s="108"/>
      <c r="Q20" s="108"/>
      <c r="R20" s="102"/>
    </row>
    <row r="21" spans="2:18">
      <c r="B21"/>
      <c r="C21"/>
      <c r="D21" s="132"/>
      <c r="E21" s="108"/>
      <c r="F21" s="108"/>
      <c r="G21" s="108"/>
      <c r="H21" s="108"/>
      <c r="I21" s="108"/>
      <c r="J21" s="108"/>
      <c r="K21" s="108"/>
      <c r="L21" s="108"/>
      <c r="M21" s="108"/>
      <c r="N21" s="108"/>
      <c r="O21" s="108"/>
      <c r="P21" s="108"/>
      <c r="Q21" s="108"/>
      <c r="R21" s="102"/>
    </row>
    <row r="22" spans="2:18" ht="15.75" thickBot="1">
      <c r="B22"/>
      <c r="C22"/>
      <c r="D22" s="133"/>
      <c r="E22" s="134"/>
      <c r="F22" s="134"/>
      <c r="G22" s="134"/>
      <c r="H22" s="134"/>
      <c r="I22" s="134"/>
      <c r="J22" s="134"/>
      <c r="K22" s="134"/>
      <c r="L22" s="134"/>
      <c r="M22" s="134"/>
      <c r="N22" s="134"/>
      <c r="O22" s="134"/>
      <c r="P22" s="134"/>
      <c r="Q22" s="134"/>
      <c r="R22" s="135"/>
    </row>
    <row r="23" spans="2:18">
      <c r="B23"/>
      <c r="C23"/>
    </row>
    <row r="24" spans="2:18">
      <c r="B24"/>
      <c r="C24"/>
    </row>
    <row r="25" spans="2:18">
      <c r="B25"/>
      <c r="C25"/>
    </row>
    <row r="26" spans="2:18">
      <c r="B26"/>
      <c r="C26"/>
    </row>
    <row r="27" spans="2:18">
      <c r="B27"/>
      <c r="C27"/>
    </row>
    <row r="28" spans="2:18">
      <c r="B28"/>
      <c r="C28"/>
    </row>
    <row r="29" spans="2:18">
      <c r="B29"/>
      <c r="C29"/>
    </row>
    <row r="30" spans="2:18">
      <c r="B30"/>
      <c r="C30"/>
    </row>
    <row r="31" spans="2:18">
      <c r="B31"/>
      <c r="C31"/>
    </row>
    <row r="32" spans="2:18">
      <c r="B32"/>
      <c r="C32"/>
    </row>
    <row r="33" spans="2:3">
      <c r="B33"/>
      <c r="C33"/>
    </row>
    <row r="34" spans="2:3">
      <c r="B34"/>
      <c r="C34"/>
    </row>
    <row r="35" spans="2:3">
      <c r="B35"/>
      <c r="C35"/>
    </row>
    <row r="36" spans="2:3">
      <c r="B36"/>
      <c r="C36"/>
    </row>
    <row r="37" spans="2:3">
      <c r="B37"/>
      <c r="C37"/>
    </row>
    <row r="38" spans="2:3">
      <c r="B38"/>
      <c r="C38"/>
    </row>
    <row r="39" spans="2:3">
      <c r="B39"/>
      <c r="C39"/>
    </row>
    <row r="40" spans="2:3">
      <c r="B40"/>
      <c r="C40"/>
    </row>
    <row r="41" spans="2:3">
      <c r="B41"/>
      <c r="C41"/>
    </row>
    <row r="42" spans="2:3">
      <c r="B42"/>
      <c r="C42"/>
    </row>
    <row r="43" spans="2:3">
      <c r="B43"/>
      <c r="C43"/>
    </row>
    <row r="44" spans="2:3">
      <c r="B44"/>
      <c r="C44"/>
    </row>
    <row r="45" spans="2:3">
      <c r="B45"/>
      <c r="C45"/>
    </row>
    <row r="46" spans="2:3">
      <c r="B46"/>
      <c r="C46"/>
    </row>
    <row r="47" spans="2:3">
      <c r="B47"/>
      <c r="C47"/>
    </row>
    <row r="48" spans="2:3">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row r="60" spans="2:3">
      <c r="B60"/>
      <c r="C60"/>
    </row>
    <row r="61" spans="2:3">
      <c r="B61"/>
      <c r="C61"/>
    </row>
    <row r="62" spans="2:3">
      <c r="B62"/>
      <c r="C62"/>
    </row>
    <row r="63" spans="2:3">
      <c r="B63"/>
      <c r="C63"/>
    </row>
    <row r="64" spans="2:3">
      <c r="B64"/>
      <c r="C64"/>
    </row>
    <row r="65" spans="2:3">
      <c r="B65"/>
      <c r="C65"/>
    </row>
    <row r="66" spans="2:3">
      <c r="B66"/>
      <c r="C66"/>
    </row>
    <row r="67" spans="2:3">
      <c r="B67"/>
      <c r="C67"/>
    </row>
    <row r="68" spans="2:3">
      <c r="B68"/>
      <c r="C68"/>
    </row>
    <row r="69" spans="2:3">
      <c r="B69"/>
      <c r="C69"/>
    </row>
    <row r="70" spans="2:3">
      <c r="B70"/>
      <c r="C70"/>
    </row>
    <row r="71" spans="2:3">
      <c r="B71"/>
      <c r="C71"/>
    </row>
    <row r="72" spans="2:3">
      <c r="B72"/>
      <c r="C72"/>
    </row>
    <row r="73" spans="2:3">
      <c r="B73"/>
      <c r="C73"/>
    </row>
    <row r="74" spans="2:3">
      <c r="B74"/>
      <c r="C74"/>
    </row>
    <row r="75" spans="2:3">
      <c r="B75"/>
      <c r="C75"/>
    </row>
    <row r="76" spans="2:3">
      <c r="B76"/>
      <c r="C76"/>
    </row>
    <row r="77" spans="2:3">
      <c r="B77"/>
      <c r="C77"/>
    </row>
    <row r="78" spans="2:3">
      <c r="B78"/>
      <c r="C78"/>
    </row>
    <row r="79" spans="2:3">
      <c r="B79"/>
      <c r="C79"/>
    </row>
    <row r="80" spans="2:3">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sheetData>
  <mergeCells count="1">
    <mergeCell ref="D1:R1"/>
  </mergeCells>
  <conditionalFormatting sqref="F17:Q17">
    <cfRule type="expression" dxfId="0" priority="1">
      <formula>"&lt;0"</formula>
    </cfRule>
  </conditionalFormatting>
  <dataValidations count="1">
    <dataValidation type="decimal" operator="greaterThanOrEqual" allowBlank="1" showInputMessage="1" showErrorMessage="1" errorTitle="Invalid Turns Goal" error="Please enter a turns goal greater than 0." sqref="F4">
      <formula1>0</formula1>
    </dataValidation>
  </dataValidations>
  <printOptions horizontalCentered="1"/>
  <pageMargins left="0.7" right="0.7" top="0.75" bottom="0.75" header="0.3" footer="0.3"/>
  <pageSetup scale="1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1:P35"/>
  <sheetViews>
    <sheetView showGridLines="0" tabSelected="1" zoomScaleNormal="100" workbookViewId="0">
      <selection activeCell="C29" sqref="C29"/>
    </sheetView>
  </sheetViews>
  <sheetFormatPr defaultRowHeight="15"/>
  <cols>
    <col min="1" max="1" width="4.42578125" style="96" customWidth="1"/>
    <col min="2" max="2" width="9.140625" style="96"/>
    <col min="3" max="3" width="28.85546875" style="96" bestFit="1" customWidth="1"/>
    <col min="4" max="4" width="12.140625" style="96" customWidth="1"/>
    <col min="5" max="7" width="10.140625" style="96" customWidth="1"/>
    <col min="8" max="8" width="11.140625" style="96" customWidth="1"/>
    <col min="9" max="15" width="10.140625" style="96" customWidth="1"/>
    <col min="16" max="16384" width="9.140625" style="96"/>
  </cols>
  <sheetData>
    <row r="1" spans="2:16" ht="18.75">
      <c r="B1" s="173" t="s">
        <v>102</v>
      </c>
      <c r="C1" s="173"/>
      <c r="D1" s="173"/>
      <c r="E1" s="173"/>
      <c r="F1" s="173"/>
      <c r="G1" s="173"/>
      <c r="H1" s="173"/>
      <c r="I1" s="173"/>
      <c r="J1" s="173"/>
      <c r="K1" s="173"/>
      <c r="L1" s="173"/>
      <c r="M1" s="173"/>
      <c r="N1" s="173"/>
      <c r="O1" s="173"/>
      <c r="P1" s="173"/>
    </row>
    <row r="2" spans="2:16" ht="19.5" thickBot="1">
      <c r="B2" s="172"/>
      <c r="C2" s="172"/>
      <c r="D2" s="172"/>
      <c r="E2" s="172"/>
      <c r="F2" s="172"/>
      <c r="G2" s="172"/>
      <c r="H2" s="172"/>
      <c r="I2" s="172"/>
      <c r="J2" s="172"/>
      <c r="K2" s="172"/>
      <c r="L2" s="172"/>
      <c r="M2" s="172"/>
      <c r="N2" s="172"/>
      <c r="O2" s="172"/>
      <c r="P2" s="172"/>
    </row>
    <row r="3" spans="2:16" ht="60.75" customHeight="1">
      <c r="B3" s="168" t="s">
        <v>93</v>
      </c>
      <c r="C3" s="169"/>
      <c r="D3" s="169"/>
      <c r="E3" s="169"/>
      <c r="F3" s="169"/>
      <c r="G3" s="169"/>
      <c r="H3" s="169"/>
      <c r="I3" s="169"/>
      <c r="J3" s="169"/>
      <c r="K3" s="169"/>
      <c r="L3" s="169"/>
      <c r="M3" s="169"/>
      <c r="N3" s="169"/>
      <c r="O3" s="169"/>
      <c r="P3" s="170"/>
    </row>
    <row r="4" spans="2:16" ht="19.5" customHeight="1">
      <c r="B4" s="100"/>
      <c r="C4" s="171"/>
      <c r="D4" s="101"/>
      <c r="E4" s="108"/>
      <c r="F4" s="101"/>
      <c r="G4" s="101"/>
      <c r="H4" s="148" t="s">
        <v>94</v>
      </c>
      <c r="I4" s="101"/>
      <c r="J4" s="101"/>
      <c r="K4" s="101"/>
      <c r="L4" s="101"/>
      <c r="M4" s="101"/>
      <c r="N4" s="101"/>
      <c r="O4" s="101"/>
      <c r="P4" s="102"/>
    </row>
    <row r="5" spans="2:16" ht="19.5" customHeight="1">
      <c r="B5" s="100"/>
      <c r="C5" s="171" t="s">
        <v>99</v>
      </c>
      <c r="D5" s="101"/>
      <c r="E5" s="108"/>
      <c r="F5" s="108"/>
      <c r="G5" s="108"/>
      <c r="H5" s="108"/>
      <c r="I5" s="108"/>
      <c r="J5" s="108"/>
      <c r="K5" s="108"/>
      <c r="L5" s="108"/>
      <c r="M5" s="108"/>
      <c r="N5" s="108"/>
      <c r="O5" s="108"/>
      <c r="P5" s="102"/>
    </row>
    <row r="6" spans="2:16" ht="19.5" customHeight="1">
      <c r="B6" s="100"/>
      <c r="C6" s="171" t="s">
        <v>100</v>
      </c>
      <c r="D6" s="101"/>
      <c r="E6" s="108"/>
      <c r="F6" s="108"/>
      <c r="G6" s="108"/>
      <c r="H6" s="108"/>
      <c r="I6" s="108"/>
      <c r="J6" s="108"/>
      <c r="K6" s="108"/>
      <c r="L6" s="108"/>
      <c r="M6" s="108"/>
      <c r="N6" s="108"/>
      <c r="O6" s="108"/>
      <c r="P6" s="102"/>
    </row>
    <row r="7" spans="2:16" ht="19.5" customHeight="1">
      <c r="B7" s="100"/>
      <c r="C7" s="171"/>
      <c r="D7" s="101"/>
      <c r="E7" s="108"/>
      <c r="F7" s="108"/>
      <c r="G7" s="108"/>
      <c r="H7" s="108"/>
      <c r="I7" s="108"/>
      <c r="J7" s="108"/>
      <c r="K7" s="108"/>
      <c r="L7" s="108"/>
      <c r="M7" s="108"/>
      <c r="N7" s="108"/>
      <c r="O7" s="108"/>
      <c r="P7" s="102"/>
    </row>
    <row r="8" spans="2:16" ht="15.75" thickBot="1">
      <c r="B8" s="100"/>
      <c r="C8" s="108"/>
      <c r="D8" s="152" t="s">
        <v>63</v>
      </c>
      <c r="E8" s="152" t="s">
        <v>64</v>
      </c>
      <c r="F8" s="152" t="s">
        <v>65</v>
      </c>
      <c r="G8" s="152" t="s">
        <v>66</v>
      </c>
      <c r="H8" s="152" t="s">
        <v>67</v>
      </c>
      <c r="I8" s="152" t="s">
        <v>68</v>
      </c>
      <c r="J8" s="152" t="s">
        <v>69</v>
      </c>
      <c r="K8" s="152" t="s">
        <v>70</v>
      </c>
      <c r="L8" s="152" t="s">
        <v>71</v>
      </c>
      <c r="M8" s="152" t="s">
        <v>72</v>
      </c>
      <c r="N8" s="152" t="s">
        <v>73</v>
      </c>
      <c r="O8" s="152" t="s">
        <v>74</v>
      </c>
      <c r="P8" s="102"/>
    </row>
    <row r="9" spans="2:16" ht="15.75" thickBot="1">
      <c r="B9" s="100"/>
      <c r="C9" s="107" t="s">
        <v>96</v>
      </c>
      <c r="D9" s="22">
        <v>8000</v>
      </c>
      <c r="E9" s="22">
        <v>9000</v>
      </c>
      <c r="F9" s="22">
        <v>20000</v>
      </c>
      <c r="G9" s="22">
        <v>28000</v>
      </c>
      <c r="H9" s="22">
        <v>32000</v>
      </c>
      <c r="I9" s="22">
        <v>42000</v>
      </c>
      <c r="J9" s="22">
        <v>45000</v>
      </c>
      <c r="K9" s="22">
        <v>38000</v>
      </c>
      <c r="L9" s="22">
        <v>25000</v>
      </c>
      <c r="M9" s="22">
        <v>18000</v>
      </c>
      <c r="N9" s="22">
        <v>12000</v>
      </c>
      <c r="O9" s="22">
        <v>8000</v>
      </c>
      <c r="P9" s="102"/>
    </row>
    <row r="10" spans="2:16" ht="15.75" thickBot="1">
      <c r="B10" s="100"/>
      <c r="C10" s="107"/>
      <c r="D10" s="116"/>
      <c r="E10" s="116"/>
      <c r="F10" s="116"/>
      <c r="G10" s="116"/>
      <c r="H10" s="116"/>
      <c r="I10" s="116"/>
      <c r="J10" s="116"/>
      <c r="K10" s="116"/>
      <c r="L10" s="116"/>
      <c r="M10" s="116"/>
      <c r="N10" s="116"/>
      <c r="O10" s="116"/>
      <c r="P10" s="102"/>
    </row>
    <row r="11" spans="2:16" ht="15.75" thickBot="1">
      <c r="B11" s="100"/>
      <c r="C11" s="107" t="s">
        <v>5</v>
      </c>
      <c r="D11" s="22">
        <v>32000</v>
      </c>
      <c r="E11" s="153">
        <f>D11-D9+D12</f>
        <v>24000</v>
      </c>
      <c r="F11" s="153">
        <f t="shared" ref="F11:O11" si="0">E11-E9+E12</f>
        <v>35000</v>
      </c>
      <c r="G11" s="153">
        <f t="shared" si="0"/>
        <v>60000</v>
      </c>
      <c r="H11" s="153">
        <f t="shared" si="0"/>
        <v>82000</v>
      </c>
      <c r="I11" s="153">
        <f t="shared" si="0"/>
        <v>100000</v>
      </c>
      <c r="J11" s="153">
        <f t="shared" si="0"/>
        <v>98000</v>
      </c>
      <c r="K11" s="153">
        <f t="shared" si="0"/>
        <v>73000</v>
      </c>
      <c r="L11" s="153">
        <f t="shared" si="0"/>
        <v>60000</v>
      </c>
      <c r="M11" s="153">
        <f t="shared" si="0"/>
        <v>40000</v>
      </c>
      <c r="N11" s="153">
        <f t="shared" si="0"/>
        <v>37000</v>
      </c>
      <c r="O11" s="153">
        <f t="shared" si="0"/>
        <v>27000</v>
      </c>
      <c r="P11" s="102"/>
    </row>
    <row r="12" spans="2:16" ht="15.75" thickBot="1">
      <c r="B12" s="100"/>
      <c r="C12" s="107" t="s">
        <v>95</v>
      </c>
      <c r="D12" s="22"/>
      <c r="E12" s="22">
        <v>20000</v>
      </c>
      <c r="F12" s="22">
        <v>45000</v>
      </c>
      <c r="G12" s="22">
        <v>50000</v>
      </c>
      <c r="H12" s="22">
        <v>50000</v>
      </c>
      <c r="I12" s="22">
        <v>40000</v>
      </c>
      <c r="J12" s="22">
        <v>20000</v>
      </c>
      <c r="K12" s="22">
        <v>25000</v>
      </c>
      <c r="L12" s="22">
        <v>5000</v>
      </c>
      <c r="M12" s="22">
        <v>15000</v>
      </c>
      <c r="N12" s="22">
        <v>2000</v>
      </c>
      <c r="O12" s="22">
        <v>4000</v>
      </c>
      <c r="P12" s="102"/>
    </row>
    <row r="13" spans="2:16" ht="18.75">
      <c r="B13" s="100"/>
      <c r="C13" s="114"/>
      <c r="D13" s="129"/>
      <c r="E13" s="129"/>
      <c r="F13" s="129"/>
      <c r="G13" s="129"/>
      <c r="H13" s="129"/>
      <c r="I13" s="129"/>
      <c r="J13" s="129"/>
      <c r="K13" s="129"/>
      <c r="L13" s="129"/>
      <c r="M13" s="129"/>
      <c r="N13" s="129"/>
      <c r="O13" s="129"/>
      <c r="P13" s="102"/>
    </row>
    <row r="14" spans="2:16">
      <c r="B14" s="100"/>
      <c r="C14" s="108"/>
      <c r="D14" s="108"/>
      <c r="E14" s="108"/>
      <c r="F14" s="108"/>
      <c r="G14" s="108"/>
      <c r="H14" s="108"/>
      <c r="I14" s="108"/>
      <c r="J14" s="108"/>
      <c r="K14" s="108"/>
      <c r="L14" s="108"/>
      <c r="M14" s="108"/>
      <c r="N14" s="108"/>
      <c r="O14" s="108"/>
      <c r="P14" s="102"/>
    </row>
    <row r="15" spans="2:16" ht="15.75" thickBot="1">
      <c r="B15" s="100"/>
      <c r="C15" s="108"/>
      <c r="D15" s="108"/>
      <c r="E15" s="108"/>
      <c r="F15" s="108"/>
      <c r="G15" s="108"/>
      <c r="H15" s="108"/>
      <c r="I15" s="108"/>
      <c r="J15" s="108"/>
      <c r="K15" s="108"/>
      <c r="L15" s="108"/>
      <c r="M15" s="108"/>
      <c r="N15" s="108"/>
      <c r="O15" s="108"/>
      <c r="P15" s="102"/>
    </row>
    <row r="16" spans="2:16" ht="27" thickBot="1">
      <c r="B16" s="100"/>
      <c r="C16" s="22" t="s">
        <v>98</v>
      </c>
      <c r="D16" s="108"/>
      <c r="E16" s="149" t="s">
        <v>97</v>
      </c>
      <c r="F16" s="108"/>
      <c r="G16" s="150"/>
      <c r="H16" s="151">
        <f>(SUM(D9:O9))/(AVERAGE(D11:O11))</f>
        <v>5.1197604790419167</v>
      </c>
      <c r="I16" s="150"/>
      <c r="J16" s="108"/>
      <c r="K16" s="108"/>
      <c r="L16" s="108"/>
      <c r="M16" s="108"/>
      <c r="N16" s="108"/>
      <c r="O16" s="108"/>
      <c r="P16" s="102"/>
    </row>
    <row r="17" spans="2:16">
      <c r="B17" s="132"/>
      <c r="C17" s="108"/>
      <c r="D17" s="108"/>
      <c r="E17" s="108"/>
      <c r="F17" s="108"/>
      <c r="G17" s="108"/>
      <c r="H17" s="108"/>
      <c r="I17" s="108"/>
      <c r="J17" s="108"/>
      <c r="K17" s="108"/>
      <c r="L17" s="108"/>
      <c r="M17" s="108"/>
      <c r="N17" s="108"/>
      <c r="O17" s="108"/>
      <c r="P17" s="102"/>
    </row>
    <row r="18" spans="2:16" ht="15.75" thickBot="1">
      <c r="B18" s="133"/>
      <c r="C18" s="134"/>
      <c r="D18" s="134"/>
      <c r="E18" s="134"/>
      <c r="F18" s="134"/>
      <c r="G18" s="134"/>
      <c r="H18" s="134"/>
      <c r="I18" s="134"/>
      <c r="J18" s="134"/>
      <c r="K18" s="134"/>
      <c r="L18" s="134"/>
      <c r="M18" s="134"/>
      <c r="N18" s="134"/>
      <c r="O18" s="134"/>
      <c r="P18" s="135"/>
    </row>
    <row r="20" spans="2:16" ht="15.75" thickBot="1"/>
    <row r="21" spans="2:16" ht="51">
      <c r="B21" s="168" t="s">
        <v>93</v>
      </c>
      <c r="C21" s="169"/>
      <c r="D21" s="169"/>
      <c r="E21" s="169"/>
      <c r="F21" s="169"/>
      <c r="G21" s="169"/>
      <c r="H21" s="169"/>
      <c r="I21" s="169"/>
      <c r="J21" s="169"/>
      <c r="K21" s="169"/>
      <c r="L21" s="169"/>
      <c r="M21" s="169"/>
      <c r="N21" s="169"/>
      <c r="O21" s="169"/>
      <c r="P21" s="170"/>
    </row>
    <row r="22" spans="2:16" ht="21">
      <c r="B22" s="100"/>
      <c r="C22" s="171"/>
      <c r="D22" s="101"/>
      <c r="E22" s="108"/>
      <c r="F22" s="101"/>
      <c r="G22" s="101"/>
      <c r="H22" s="148" t="s">
        <v>94</v>
      </c>
      <c r="I22" s="101"/>
      <c r="J22" s="101"/>
      <c r="K22" s="101"/>
      <c r="L22" s="101"/>
      <c r="M22" s="101"/>
      <c r="N22" s="101"/>
      <c r="O22" s="101"/>
      <c r="P22" s="102"/>
    </row>
    <row r="23" spans="2:16">
      <c r="B23" s="100"/>
      <c r="C23" s="171" t="s">
        <v>99</v>
      </c>
      <c r="D23" s="101"/>
      <c r="E23" s="108"/>
      <c r="F23" s="108"/>
      <c r="G23" s="108"/>
      <c r="H23" s="108"/>
      <c r="I23" s="108"/>
      <c r="J23" s="108"/>
      <c r="K23" s="108"/>
      <c r="L23" s="108"/>
      <c r="M23" s="108"/>
      <c r="N23" s="108"/>
      <c r="O23" s="108"/>
      <c r="P23" s="102"/>
    </row>
    <row r="24" spans="2:16">
      <c r="B24" s="100"/>
      <c r="C24" s="171" t="s">
        <v>101</v>
      </c>
      <c r="D24" s="101"/>
      <c r="E24" s="108"/>
      <c r="F24" s="108"/>
      <c r="G24" s="108"/>
      <c r="H24" s="108"/>
      <c r="I24" s="108"/>
      <c r="J24" s="108"/>
      <c r="K24" s="108"/>
      <c r="L24" s="108"/>
      <c r="M24" s="108"/>
      <c r="N24" s="108"/>
      <c r="O24" s="108"/>
      <c r="P24" s="102"/>
    </row>
    <row r="25" spans="2:16">
      <c r="B25" s="100"/>
      <c r="C25" s="171"/>
      <c r="D25" s="101"/>
      <c r="E25" s="108"/>
      <c r="F25" s="108"/>
      <c r="G25" s="108"/>
      <c r="H25" s="108"/>
      <c r="I25" s="108"/>
      <c r="J25" s="108"/>
      <c r="K25" s="108"/>
      <c r="L25" s="108"/>
      <c r="M25" s="108"/>
      <c r="N25" s="108"/>
      <c r="O25" s="108"/>
      <c r="P25" s="102"/>
    </row>
    <row r="26" spans="2:16" ht="15.75" thickBot="1">
      <c r="B26" s="100"/>
      <c r="C26" s="108"/>
      <c r="D26" s="152" t="s">
        <v>63</v>
      </c>
      <c r="E26" s="152" t="s">
        <v>64</v>
      </c>
      <c r="F26" s="152" t="s">
        <v>65</v>
      </c>
      <c r="G26" s="152" t="s">
        <v>66</v>
      </c>
      <c r="H26" s="152" t="s">
        <v>67</v>
      </c>
      <c r="I26" s="152" t="s">
        <v>68</v>
      </c>
      <c r="J26" s="152" t="s">
        <v>69</v>
      </c>
      <c r="K26" s="152" t="s">
        <v>70</v>
      </c>
      <c r="L26" s="152" t="s">
        <v>71</v>
      </c>
      <c r="M26" s="152" t="s">
        <v>72</v>
      </c>
      <c r="N26" s="152" t="s">
        <v>73</v>
      </c>
      <c r="O26" s="152" t="s">
        <v>74</v>
      </c>
      <c r="P26" s="102"/>
    </row>
    <row r="27" spans="2:16" ht="15.75" thickBot="1">
      <c r="B27" s="100"/>
      <c r="C27" s="107" t="s">
        <v>96</v>
      </c>
      <c r="D27" s="22">
        <v>8000</v>
      </c>
      <c r="E27" s="22">
        <v>10000</v>
      </c>
      <c r="F27" s="22">
        <v>20000</v>
      </c>
      <c r="G27" s="22">
        <v>28000</v>
      </c>
      <c r="H27" s="22">
        <v>35000</v>
      </c>
      <c r="I27" s="22">
        <v>42000</v>
      </c>
      <c r="J27" s="22">
        <v>45000</v>
      </c>
      <c r="K27" s="22">
        <v>40000</v>
      </c>
      <c r="L27" s="22">
        <v>25000</v>
      </c>
      <c r="M27" s="22">
        <v>18000</v>
      </c>
      <c r="N27" s="22">
        <v>10000</v>
      </c>
      <c r="O27" s="22">
        <v>10000</v>
      </c>
      <c r="P27" s="102"/>
    </row>
    <row r="28" spans="2:16" ht="15.75" thickBot="1">
      <c r="B28" s="100"/>
      <c r="C28" s="107"/>
      <c r="D28" s="116"/>
      <c r="E28" s="116"/>
      <c r="F28" s="116"/>
      <c r="G28" s="116"/>
      <c r="H28" s="116"/>
      <c r="I28" s="116"/>
      <c r="J28" s="116"/>
      <c r="K28" s="116"/>
      <c r="L28" s="116"/>
      <c r="M28" s="116"/>
      <c r="N28" s="116"/>
      <c r="O28" s="116"/>
      <c r="P28" s="102"/>
    </row>
    <row r="29" spans="2:16" ht="15.75" thickBot="1">
      <c r="B29" s="100"/>
      <c r="C29" s="107" t="s">
        <v>5</v>
      </c>
      <c r="D29" s="22">
        <v>32000</v>
      </c>
      <c r="E29" s="22">
        <v>24000</v>
      </c>
      <c r="F29" s="22">
        <v>40000</v>
      </c>
      <c r="G29" s="22">
        <v>60000</v>
      </c>
      <c r="H29" s="22">
        <v>82000</v>
      </c>
      <c r="I29" s="22">
        <v>100000</v>
      </c>
      <c r="J29" s="22">
        <v>98000</v>
      </c>
      <c r="K29" s="22">
        <v>73000</v>
      </c>
      <c r="L29" s="22">
        <v>60000</v>
      </c>
      <c r="M29" s="22">
        <v>40000</v>
      </c>
      <c r="N29" s="22">
        <v>37000</v>
      </c>
      <c r="O29" s="22">
        <v>20000</v>
      </c>
      <c r="P29" s="102"/>
    </row>
    <row r="30" spans="2:16" ht="18.75">
      <c r="B30" s="100"/>
      <c r="C30" s="114"/>
      <c r="D30" s="129"/>
      <c r="E30" s="129"/>
      <c r="F30" s="129"/>
      <c r="G30" s="129"/>
      <c r="H30" s="129"/>
      <c r="I30" s="129"/>
      <c r="J30" s="129"/>
      <c r="K30" s="129"/>
      <c r="L30" s="129"/>
      <c r="M30" s="129"/>
      <c r="N30" s="129"/>
      <c r="O30" s="129"/>
      <c r="P30" s="102"/>
    </row>
    <row r="31" spans="2:16">
      <c r="B31" s="100"/>
      <c r="C31" s="108"/>
      <c r="D31" s="108"/>
      <c r="E31" s="108"/>
      <c r="F31" s="108"/>
      <c r="G31" s="108"/>
      <c r="H31" s="108"/>
      <c r="I31" s="108"/>
      <c r="J31" s="108"/>
      <c r="K31" s="108"/>
      <c r="L31" s="108"/>
      <c r="M31" s="108"/>
      <c r="N31" s="108"/>
      <c r="O31" s="108"/>
      <c r="P31" s="102"/>
    </row>
    <row r="32" spans="2:16" ht="15.75" thickBot="1">
      <c r="B32" s="100"/>
      <c r="C32" s="108"/>
      <c r="D32" s="108"/>
      <c r="E32" s="108"/>
      <c r="F32" s="108"/>
      <c r="G32" s="108"/>
      <c r="H32" s="108"/>
      <c r="I32" s="108"/>
      <c r="J32" s="108"/>
      <c r="K32" s="108"/>
      <c r="L32" s="108"/>
      <c r="M32" s="108"/>
      <c r="N32" s="108"/>
      <c r="O32" s="108"/>
      <c r="P32" s="102"/>
    </row>
    <row r="33" spans="2:16" ht="27" thickBot="1">
      <c r="B33" s="100"/>
      <c r="C33" s="22" t="s">
        <v>98</v>
      </c>
      <c r="D33" s="108"/>
      <c r="E33" s="149" t="s">
        <v>97</v>
      </c>
      <c r="F33" s="108"/>
      <c r="G33" s="150"/>
      <c r="H33" s="151">
        <f>(SUM(D27:O27))/(AVERAGE(D29:O29))</f>
        <v>5.243243243243243</v>
      </c>
      <c r="I33" s="150"/>
      <c r="J33" s="108"/>
      <c r="K33" s="108"/>
      <c r="L33" s="108"/>
      <c r="M33" s="108"/>
      <c r="N33" s="108"/>
      <c r="O33" s="108"/>
      <c r="P33" s="102"/>
    </row>
    <row r="34" spans="2:16">
      <c r="B34" s="132"/>
      <c r="C34" s="108"/>
      <c r="D34" s="108"/>
      <c r="E34" s="108"/>
      <c r="F34" s="108"/>
      <c r="G34" s="108"/>
      <c r="H34" s="108"/>
      <c r="I34" s="108"/>
      <c r="J34" s="108"/>
      <c r="K34" s="108"/>
      <c r="L34" s="108"/>
      <c r="M34" s="108"/>
      <c r="N34" s="108"/>
      <c r="O34" s="108"/>
      <c r="P34" s="102"/>
    </row>
    <row r="35" spans="2:16" ht="15.75" thickBot="1">
      <c r="B35" s="133"/>
      <c r="C35" s="134"/>
      <c r="D35" s="134"/>
      <c r="E35" s="134"/>
      <c r="F35" s="134"/>
      <c r="G35" s="134"/>
      <c r="H35" s="134"/>
      <c r="I35" s="134"/>
      <c r="J35" s="134"/>
      <c r="K35" s="134"/>
      <c r="L35" s="134"/>
      <c r="M35" s="134"/>
      <c r="N35" s="134"/>
      <c r="O35" s="134"/>
      <c r="P35" s="135"/>
    </row>
  </sheetData>
  <mergeCells count="3">
    <mergeCell ref="B3:P3"/>
    <mergeCell ref="B21:P21"/>
    <mergeCell ref="B1:P1"/>
  </mergeCells>
  <printOptions horizontalCentered="1"/>
  <pageMargins left="0.7" right="0.7"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OTB Tops Down</vt:lpstr>
      <vt:lpstr>OTB Bottoms Up</vt:lpstr>
      <vt:lpstr>OTB Total Only</vt:lpstr>
      <vt:lpstr>What was my Turn</vt:lpstr>
      <vt:lpstr>'OTB Bottoms Up'!Print_Area</vt:lpstr>
      <vt:lpstr>'OTB Tops Down'!Print_Area</vt:lpstr>
    </vt:vector>
  </TitlesOfParts>
  <Company>QBP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QBP</dc:creator>
  <cp:lastModifiedBy>QBP</cp:lastModifiedBy>
  <cp:lastPrinted>2014-02-20T20:42:55Z</cp:lastPrinted>
  <dcterms:created xsi:type="dcterms:W3CDTF">2013-02-19T16:43:07Z</dcterms:created>
  <dcterms:modified xsi:type="dcterms:W3CDTF">2014-02-26T20:54:47Z</dcterms:modified>
</cp:coreProperties>
</file>