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45" tabRatio="780" activeTab="0"/>
  </bookViews>
  <sheets>
    <sheet name="Intro_Macros" sheetId="1" r:id="rId1"/>
    <sheet name="CropLandUse" sheetId="2" r:id="rId2"/>
    <sheet name="LvstkPlan" sheetId="3" r:id="rId3"/>
    <sheet name="LvstkFeed" sheetId="4" r:id="rId4"/>
    <sheet name="DepInventory" sheetId="5" r:id="rId5"/>
    <sheet name="Bal_Sheets" sheetId="6" r:id="rId6"/>
    <sheet name="Income_Expense" sheetId="7" r:id="rId7"/>
    <sheet name="Reconcile" sheetId="8" r:id="rId8"/>
  </sheets>
  <definedNames>
    <definedName name="_Order1" hidden="1">255</definedName>
    <definedName name="_Order2" hidden="1">255</definedName>
    <definedName name="_xlnm.Print_Area" localSheetId="4">'DepInventory'!$B$59:$M$103</definedName>
    <definedName name="_xlnm.Print_Area" localSheetId="0">'Intro_Macros'!$A$46:$L$90</definedName>
    <definedName name="Print_Area_MI" localSheetId="0">'Intro_Macros'!$A$46:$L$90</definedName>
  </definedNames>
  <calcPr fullCalcOnLoad="1"/>
</workbook>
</file>

<file path=xl/comments2.xml><?xml version="1.0" encoding="utf-8"?>
<comments xmlns="http://schemas.openxmlformats.org/spreadsheetml/2006/main">
  <authors>
    <author>Duane Griffith</author>
  </authors>
  <commentList>
    <comment ref="D4" authorId="0">
      <text>
        <r>
          <rPr>
            <b/>
            <sz val="10"/>
            <rFont val="Tahoma"/>
            <family val="2"/>
          </rPr>
          <t xml:space="preserve">Note:  Enter only the beginning inventory of product from the type of land listed.  </t>
        </r>
        <r>
          <rPr>
            <b/>
            <sz val="10"/>
            <color indexed="10"/>
            <rFont val="Tahoma"/>
            <family val="2"/>
          </rPr>
          <t>Do not</t>
        </r>
        <r>
          <rPr>
            <b/>
            <sz val="10"/>
            <rFont val="Tahoma"/>
            <family val="2"/>
          </rPr>
          <t xml:space="preserve"> enter the number of acres of land and the value of the land as the beginning product.  </t>
        </r>
      </text>
    </comment>
    <comment ref="D41" authorId="0">
      <text>
        <r>
          <rPr>
            <b/>
            <sz val="10"/>
            <rFont val="Tahoma"/>
            <family val="2"/>
          </rPr>
          <t xml:space="preserve">Note:  Enter only the beginning inventory of product from the type of land listed.  </t>
        </r>
        <r>
          <rPr>
            <b/>
            <sz val="10"/>
            <color indexed="10"/>
            <rFont val="Tahoma"/>
            <family val="2"/>
          </rPr>
          <t>Do not</t>
        </r>
        <r>
          <rPr>
            <b/>
            <sz val="10"/>
            <rFont val="Tahoma"/>
            <family val="2"/>
          </rPr>
          <t xml:space="preserve"> enter the number of acres of land and the value of the land as the beginning product.  </t>
        </r>
      </text>
    </comment>
  </commentList>
</comments>
</file>

<file path=xl/comments3.xml><?xml version="1.0" encoding="utf-8"?>
<comments xmlns="http://schemas.openxmlformats.org/spreadsheetml/2006/main">
  <authors>
    <author>Duane Griffith</author>
  </authors>
  <commentList>
    <comment ref="A21" authorId="0">
      <text>
        <r>
          <rPr>
            <sz val="10"/>
            <rFont val="Tahoma"/>
            <family val="2"/>
          </rPr>
          <t xml:space="preserve">The blue text in this section indicates that you can change the labels </t>
        </r>
        <r>
          <rPr>
            <b/>
            <sz val="10"/>
            <color indexed="10"/>
            <rFont val="Tahoma"/>
            <family val="2"/>
          </rPr>
          <t>but do not change the order</t>
        </r>
        <r>
          <rPr>
            <sz val="10"/>
            <rFont val="Tahoma"/>
            <family val="2"/>
          </rPr>
          <t xml:space="preserve"> of the labels.  For whatever type of livestock you wish to enter in this section, enter them in the order indicated by the generic labels.   
</t>
        </r>
      </text>
    </comment>
    <comment ref="A28" authorId="0">
      <text>
        <r>
          <rPr>
            <sz val="10"/>
            <rFont val="Tahoma"/>
            <family val="2"/>
          </rPr>
          <t xml:space="preserve">This section allows you to enter the number of feeder livestock on hand at the beginning and end of the year.  These livestock can be purchased or raised </t>
        </r>
        <r>
          <rPr>
            <sz val="10"/>
            <color indexed="10"/>
            <rFont val="Tahoma"/>
            <family val="2"/>
          </rPr>
          <t>but not produced.</t>
        </r>
        <r>
          <rPr>
            <sz val="10"/>
            <rFont val="Tahoma"/>
            <family val="2"/>
          </rPr>
          <t xml:space="preserve">  You will note that the "production" column is blocked out.  If they are raised, do not show the production here.   Show the production in the breeding livestock section and use the transfer in and transfer out columns to indicate transfers of weaned calves, for example, to feeder steers or feeder heifers.  
If you show sales in this section, you must also show a beginning inventory, if the feeder livestock have a growth or development period that overlaps the fiscal year being analyzed. 
</t>
        </r>
      </text>
    </comment>
    <comment ref="A11" authorId="0">
      <text>
        <r>
          <rPr>
            <sz val="10"/>
            <rFont val="Tahoma"/>
            <family val="2"/>
          </rPr>
          <t xml:space="preserve">If you keep the offspring from breeding livestock and transfer them to some type of backgrounding or finishing enterprise, use the transfer in and transfer out columns here and below in the Market/Feeder Livestock Inventory section to show the movement of these animals from one enterprise to another.  Show only the sales value for the animals here (weaned calves for example) that are actually sold.  The sales value for the feeder animal is shown below.
</t>
        </r>
      </text>
    </comment>
    <comment ref="A17" authorId="0">
      <text>
        <r>
          <rPr>
            <sz val="10"/>
            <rFont val="Tahoma"/>
            <family val="2"/>
          </rPr>
          <t xml:space="preserve">If you keep the offspring from breeding livestock and transfer them to some type of backgrounding or finishing enterprise, use the transfer in and transfer out columns here and below in the Market/Feeder Livestock Inventory section to show the movement of these animals from one enterprise to another.  Show only the sales value for the animals here (feeder lambs for example) that are actually sold.  The sales value for the feeder animal is shown below.
</t>
        </r>
      </text>
    </comment>
  </commentList>
</comments>
</file>

<file path=xl/comments5.xml><?xml version="1.0" encoding="utf-8"?>
<comments xmlns="http://schemas.openxmlformats.org/spreadsheetml/2006/main">
  <authors>
    <author>Duane Griffith</author>
  </authors>
  <commentList>
    <comment ref="F14" authorId="0">
      <text>
        <r>
          <rPr>
            <b/>
            <sz val="10"/>
            <color indexed="8"/>
            <rFont val="Tahoma"/>
            <family val="2"/>
          </rPr>
          <t xml:space="preserve">Depreciation is taken for the year the equipment is placed in service.  
Enter the year below as a four digit number.  Examples 1995 or 2002.   Enter the year only, not a month or day.
</t>
        </r>
      </text>
    </comment>
    <comment ref="B2" authorId="0">
      <text>
        <r>
          <rPr>
            <b/>
            <sz val="10"/>
            <rFont val="Tahoma"/>
            <family val="2"/>
          </rPr>
          <t xml:space="preserve">Help messages are available in cells that are shaded dark green and/or have a red triangle in the upper right corner.  Move the mouse cursor to this cell and a help message will be displayed.
</t>
        </r>
      </text>
    </comment>
    <comment ref="E9" authorId="0">
      <text>
        <r>
          <rPr>
            <b/>
            <sz val="10"/>
            <rFont val="Tahoma"/>
            <family val="2"/>
          </rPr>
          <t xml:space="preserve">Enter the year in a four digit format.  Example,  1997 or 1989.  </t>
        </r>
      </text>
    </comment>
    <comment ref="B14" authorId="0">
      <text>
        <r>
          <rPr>
            <b/>
            <sz val="10"/>
            <rFont val="Tahoma"/>
            <family val="2"/>
          </rPr>
          <t>This program does not allow any mid quarter, half year, or other partial year depreciation conventions.  If you plan on selling or otherwise disposing of an asset during the analysis year, do not list it on this schedule if it is fully depreciated.  If depreciation can and will be taken on the asset during the year, leave it on the schedule.   If you plan on purchasing an asset during the analysis year, put it on the schedule even if you do not have it at the first of the fiscal (calendar or other fiscal period) year.
Example:  If the analysis year is 2001 and you plan to purchase a new swather during 2001 but have not done so yet, list the new swather on this schedule and take the old one off this schedule.  If the old swather will be depreciated one more year, leave it on the schedule.</t>
        </r>
      </text>
    </comment>
    <comment ref="E149" authorId="0">
      <text>
        <r>
          <rPr>
            <b/>
            <sz val="10"/>
            <rFont val="Tahoma"/>
            <family val="2"/>
          </rPr>
          <t xml:space="preserve">Enter the year in a four digit format.  Example,  1997 or 1989.  </t>
        </r>
      </text>
    </comment>
    <comment ref="B154" authorId="0">
      <text>
        <r>
          <rPr>
            <b/>
            <sz val="10"/>
            <rFont val="Tahoma"/>
            <family val="2"/>
          </rPr>
          <t>This program does not allow any mid quarter, half year, or other partial year depreciation conventions.  If you plan on selling or otherwise disposing of an asset during the analysis year, do not list it on this schedule if it is fully depreciated.  If depreciation can and will be taken on the asset during the year, leave it on the schedule.   If you plan on purchasing an asset during the analysis year, put it on the schedule even if you do not have it at the first of the fiscal (calendar or other fiscal period) year.
Example:  If the analysis year is 2001 and you plan to purchase a new swather during 2001 but have not done so yet, list the new swather on this schedule and take the old one off this schedule.  If the old swather will be depreciated one more year, leave it on the schedule.</t>
        </r>
      </text>
    </comment>
    <comment ref="F154" authorId="0">
      <text>
        <r>
          <rPr>
            <b/>
            <sz val="10"/>
            <color indexed="8"/>
            <rFont val="Tahoma"/>
            <family val="2"/>
          </rPr>
          <t xml:space="preserve">Depreciation is taken for the year the equipment is placed in service.  
Enter the year below as a four digit number.  Examples 1995 or 2002.   Enter the year only, not a month or day.
</t>
        </r>
      </text>
    </comment>
  </commentList>
</comments>
</file>

<file path=xl/comments6.xml><?xml version="1.0" encoding="utf-8"?>
<comments xmlns="http://schemas.openxmlformats.org/spreadsheetml/2006/main">
  <authors>
    <author>Duane Griffith</author>
  </authors>
  <commentList>
    <comment ref="C30" authorId="0">
      <text>
        <r>
          <rPr>
            <b/>
            <sz val="8"/>
            <rFont val="Tahoma"/>
            <family val="0"/>
          </rPr>
          <t xml:space="preserve">A change in accounts payable from the beginning to the end of the year should also show up on the Income_Expense tab as an accrual expense.
Example:
</t>
        </r>
        <r>
          <rPr>
            <sz val="8"/>
            <rFont val="Tahoma"/>
            <family val="0"/>
          </rPr>
          <t xml:space="preserve">           Ending Liability amount
minus  Beginning Liability amount
equals Expense adjustement on Income Statement
</t>
        </r>
        <r>
          <rPr>
            <b/>
            <sz val="8"/>
            <rFont val="Tahoma"/>
            <family val="2"/>
          </rPr>
          <t>This adjustment may be positive or negative.</t>
        </r>
      </text>
    </comment>
    <comment ref="B37" authorId="0">
      <text>
        <r>
          <rPr>
            <b/>
            <sz val="8"/>
            <rFont val="Tahoma"/>
            <family val="0"/>
          </rPr>
          <t xml:space="preserve">Enter only the dollar amount of principal due beyond 12 months from the balance sheet date.  If it is the beginning balance sheet and the date is 1/1/02 then amounts due after 1/1/03 are listed on the beginning balance sheet.  Principal and accrued interest due during 2002 are listed in the current liabilities section. </t>
        </r>
      </text>
    </comment>
    <comment ref="C34" authorId="0">
      <text>
        <r>
          <rPr>
            <b/>
            <sz val="8"/>
            <rFont val="Tahoma"/>
            <family val="0"/>
          </rPr>
          <t xml:space="preserve">Enter the principal amount only, not principal and interest.  Interest should be separated and enter below on the Accrued Interest line.  </t>
        </r>
      </text>
    </comment>
    <comment ref="C84" authorId="0">
      <text>
        <r>
          <rPr>
            <b/>
            <sz val="8"/>
            <rFont val="Tahoma"/>
            <family val="0"/>
          </rPr>
          <t xml:space="preserve">A change in accounts payable from the beginning to the end of the year should also show up on the Income_Expense tab as an accrual expense.
Example:
</t>
        </r>
        <r>
          <rPr>
            <sz val="8"/>
            <rFont val="Tahoma"/>
            <family val="0"/>
          </rPr>
          <t xml:space="preserve">           Ending Liability amount
minus  Beginning Liability amount
equals Expense adjustement on Income Statement
</t>
        </r>
        <r>
          <rPr>
            <b/>
            <sz val="8"/>
            <rFont val="Tahoma"/>
            <family val="2"/>
          </rPr>
          <t>This adjustment may be positive or negative.</t>
        </r>
      </text>
    </comment>
    <comment ref="C88" authorId="0">
      <text>
        <r>
          <rPr>
            <b/>
            <sz val="8"/>
            <rFont val="Tahoma"/>
            <family val="0"/>
          </rPr>
          <t xml:space="preserve">Enter the principal amount only, not principal and interest.  Interest should be separated and enter below on the Accrued Interest line.  </t>
        </r>
      </text>
    </comment>
    <comment ref="B91" authorId="0">
      <text>
        <r>
          <rPr>
            <b/>
            <sz val="8"/>
            <rFont val="Tahoma"/>
            <family val="0"/>
          </rPr>
          <t xml:space="preserve">Enter only the dollar amount of principal due beyond 12 months from the balance sheet date.  If it is the beginning balance sheet and the date is 1/1/02 then amounts due after 1/1/03 are listed on the beginning balance sheet.  Principal and accrued interest due during 2002 are listed in the current liabilities section. </t>
        </r>
      </text>
    </comment>
  </commentList>
</comments>
</file>

<file path=xl/comments7.xml><?xml version="1.0" encoding="utf-8"?>
<comments xmlns="http://schemas.openxmlformats.org/spreadsheetml/2006/main">
  <authors>
    <author>Duane Griffith</author>
  </authors>
  <commentList>
    <comment ref="B66" authorId="0">
      <text>
        <r>
          <rPr>
            <b/>
            <sz val="8"/>
            <rFont val="Tahoma"/>
            <family val="0"/>
          </rPr>
          <t>Accrual Expense adjustments come from the change in values of current liabilities on the balance sheet.  For example, if accounts payable increase by $2,500 from the beginning to the end of the year, then the "Accrual Expense Adjustment(s)" line should show a positive $2,500 expense adjustment.  If it decreased from the beginning to the end of the year, the adjustment would be a negative number.   Other current liabilities that would become cash expenses when actually paid would be adjusted in a similar manner, i.e. accrued interest, accrued taxes, accrued lease payments, etc.  If a liability on the balance sheet would not become an expense when it is actually paid, do not adjust for it here. 
Accrual adjustments (revenue or expense) allow you to include the income or expense on the financial statement for the year that it was incurred rather than the year it is to be paid (expense = current liability) or received (income = current asset).</t>
        </r>
      </text>
    </comment>
    <comment ref="A16" authorId="0">
      <text>
        <r>
          <rPr>
            <b/>
            <sz val="8"/>
            <rFont val="Tahoma"/>
            <family val="0"/>
          </rPr>
          <t>Accrual Revenue Adjustments come from the change in values of current assets on the balance sheet.  If there is an increase in the value of a current asset (excluding cash, savings accounts, checking accounts) then the change in value should be listed here.  Example: Crops held for sale Beginning value of $20,000 and Ending value of $25,000 then the revenue adjustment should be a positive $5,000.  If inventory declined, the revenue adjustment would be negative.   Adjust for all current assets that would be shown as revenue when actually sold (crops, hay, market livestock such as feeders, etc.).   
Accrual adjustments (revenue or expense) allow you to include the income or expense on the financial statement for the year that it was incurred rather than the year it is to be paid (expense = current liability) or received (income = current asset).</t>
        </r>
        <r>
          <rPr>
            <sz val="8"/>
            <rFont val="Tahoma"/>
            <family val="0"/>
          </rPr>
          <t xml:space="preserve">
</t>
        </r>
      </text>
    </comment>
    <comment ref="B145" authorId="0">
      <text>
        <r>
          <rPr>
            <b/>
            <sz val="8"/>
            <rFont val="Tahoma"/>
            <family val="0"/>
          </rPr>
          <t>Accrual Expense adjustments come from the change in values of current liabilities on the balance sheet.  For example, if accounts payable increase by $2,500 from the beginning to the end of the year, then the "Accrual Expense Adjustment(s)" line should show a positive $2,500 expense adjustment.  If it decreased from the beginning to the end of the year, the adjustment would be a negative number.   Other current liabilities that would become cash expenses when actually paid would be adjusted in a similar manner, i.e. accrued interest, accrued taxes, accrued lease payments, etc.  If a liability on the balance sheet would not become an expense when it is actually paid, do not adjust for it here. 
Accrual adjustments (revenue or expense) allow you to include the income or expense on the financial statement for the year that it was incurred rather than the year it is to be paid (expense = current liability) or received (income = current asset).</t>
        </r>
      </text>
    </comment>
  </commentList>
</comments>
</file>

<file path=xl/comments8.xml><?xml version="1.0" encoding="utf-8"?>
<comments xmlns="http://schemas.openxmlformats.org/spreadsheetml/2006/main">
  <authors>
    <author>Duane Griffith</author>
  </authors>
  <commentList>
    <comment ref="J47" authorId="0">
      <text>
        <r>
          <rPr>
            <b/>
            <sz val="8"/>
            <rFont val="Tahoma"/>
            <family val="0"/>
          </rPr>
          <t>Enter a decrease as a negative number.  Example: Land price decreases due to extended poor economic conditions in agriculture.  Enter the dollar amount of the decrease as a negative number.</t>
        </r>
      </text>
    </comment>
    <comment ref="J45" authorId="0">
      <text>
        <r>
          <rPr>
            <b/>
            <sz val="8"/>
            <rFont val="Tahoma"/>
            <family val="0"/>
          </rPr>
          <t xml:space="preserve">Capital contributions are sources of capital, (cash, machinery and equipment, land, breeding livestock, etc.) that the operation did not have to purchase, i.e. they were given to the operation.
Example:  Grandpa dies and leaves you 1000 acres of land valued at $300,000.  
</t>
        </r>
      </text>
    </comment>
    <comment ref="A45" authorId="0">
      <text>
        <r>
          <rPr>
            <b/>
            <sz val="10"/>
            <rFont val="Tahoma"/>
            <family val="2"/>
          </rPr>
          <t xml:space="preserve">This spreadsheet is designed to be used as a planning tool for one production period.  In that sense, it is difficult to plan for unforseen contributions such as gifts of land, machinery, etc.  If this was relatively certain to occur, then it should be built into the first three planning sheets (Croplanduse, LvstkPlan, LvstkFeed) and then it would not be include here.  
The same is true of capital distributions.  </t>
        </r>
      </text>
    </comment>
    <comment ref="J97" authorId="0">
      <text>
        <r>
          <rPr>
            <b/>
            <sz val="8"/>
            <rFont val="Tahoma"/>
            <family val="0"/>
          </rPr>
          <t xml:space="preserve">Capital contributions are sources of capital, (cash, machinery and equipment, land, breeding livestock, etc.) that the operation did not have to purchase, i.e. they were given to the operation.
Example:  Grandpa dies and leaves you 1000 acres of land valued at $300,000.  
</t>
        </r>
      </text>
    </comment>
    <comment ref="J99" authorId="0">
      <text>
        <r>
          <rPr>
            <b/>
            <sz val="8"/>
            <rFont val="Tahoma"/>
            <family val="0"/>
          </rPr>
          <t>Enter a decrease as a negative number.  Example: Land price decreases due to extended poor economic conditions in agriculture.  Enter the dollar amount of the decrease as a negative number.</t>
        </r>
      </text>
    </comment>
  </commentList>
</comments>
</file>

<file path=xl/sharedStrings.xml><?xml version="1.0" encoding="utf-8"?>
<sst xmlns="http://schemas.openxmlformats.org/spreadsheetml/2006/main" count="902" uniqueCount="382">
  <si>
    <t>and include the:</t>
  </si>
  <si>
    <t>Land Use Plan</t>
  </si>
  <si>
    <t>Livestock Plan</t>
  </si>
  <si>
    <t>Livestock Feed Plan</t>
  </si>
  <si>
    <t>Depreciation Schedule  --  Does not actually calculated depreciation</t>
  </si>
  <si>
    <t>These worksheets can be used by clicking on the tabs at the bottom of the screen.</t>
  </si>
  <si>
    <t>The Livestock Plan</t>
  </si>
  <si>
    <t>Beginning Inventory</t>
  </si>
  <si>
    <t>Number</t>
  </si>
  <si>
    <t>Total</t>
  </si>
  <si>
    <t xml:space="preserve">   Ending Inventory</t>
  </si>
  <si>
    <t>Kind of Livestock</t>
  </si>
  <si>
    <t xml:space="preserve">Total </t>
  </si>
  <si>
    <t xml:space="preserve">  To Be Purchased</t>
  </si>
  <si>
    <t>No.</t>
  </si>
  <si>
    <t>Home</t>
  </si>
  <si>
    <t>No. For</t>
  </si>
  <si>
    <t>Weight</t>
  </si>
  <si>
    <t>Price</t>
  </si>
  <si>
    <t>Sales</t>
  </si>
  <si>
    <t>or Products</t>
  </si>
  <si>
    <t>Value</t>
  </si>
  <si>
    <t>In</t>
  </si>
  <si>
    <t>Out</t>
  </si>
  <si>
    <t>Died</t>
  </si>
  <si>
    <t>Use</t>
  </si>
  <si>
    <t>Sale</t>
  </si>
  <si>
    <t>in Lbs</t>
  </si>
  <si>
    <t>Revenue</t>
  </si>
  <si>
    <t>18</t>
  </si>
  <si>
    <t>Breeding Cows</t>
  </si>
  <si>
    <t>Replacement Heifers</t>
  </si>
  <si>
    <t>Heifer Calves</t>
  </si>
  <si>
    <t>Steer Calves</t>
  </si>
  <si>
    <t>Bulls</t>
  </si>
  <si>
    <t>Beginning Inventory Value</t>
  </si>
  <si>
    <t xml:space="preserve">       Total Purchases</t>
  </si>
  <si>
    <t xml:space="preserve">Total Sales </t>
  </si>
  <si>
    <t>**  (2+4+8+9-10-11-12-13)</t>
  </si>
  <si>
    <t>Land Use Plan and Crop Use</t>
  </si>
  <si>
    <t>Units</t>
  </si>
  <si>
    <t>Total Val.</t>
  </si>
  <si>
    <t>Acres</t>
  </si>
  <si>
    <t>Yield</t>
  </si>
  <si>
    <t>Feed</t>
  </si>
  <si>
    <t>Seed</t>
  </si>
  <si>
    <t>AUM</t>
  </si>
  <si>
    <t>Feeds Required For Feeding Period</t>
  </si>
  <si>
    <t>Per</t>
  </si>
  <si>
    <t>Kind of Animal</t>
  </si>
  <si>
    <t>Head</t>
  </si>
  <si>
    <t>Grazed</t>
  </si>
  <si>
    <t>Fed</t>
  </si>
  <si>
    <t>AUMs</t>
  </si>
  <si>
    <t>Other</t>
  </si>
  <si>
    <t>Rep Heifers</t>
  </si>
  <si>
    <t>A</t>
  </si>
  <si>
    <t>Desired Ending Inventory</t>
  </si>
  <si>
    <t>B</t>
  </si>
  <si>
    <t>C</t>
  </si>
  <si>
    <t>Beginning Inventory (From Land Use Plan)</t>
  </si>
  <si>
    <t>D</t>
  </si>
  <si>
    <t>Feeds Produced (From Land Use Plan)</t>
  </si>
  <si>
    <t>E</t>
  </si>
  <si>
    <t>Total Crop Sales (From Land Use Plan)</t>
  </si>
  <si>
    <t>F</t>
  </si>
  <si>
    <t>G</t>
  </si>
  <si>
    <t>H</t>
  </si>
  <si>
    <t>I</t>
  </si>
  <si>
    <t>Inventory of Depreciable Assets and Depreciation Schedule (Buildings, Livestock, Improvements)</t>
  </si>
  <si>
    <t xml:space="preserve">Size </t>
  </si>
  <si>
    <t>Original</t>
  </si>
  <si>
    <t>Useful Life</t>
  </si>
  <si>
    <t>or</t>
  </si>
  <si>
    <t>Date</t>
  </si>
  <si>
    <t>Cost or</t>
  </si>
  <si>
    <t>Salvage</t>
  </si>
  <si>
    <t>Yrs, Hours</t>
  </si>
  <si>
    <t>Depreciation</t>
  </si>
  <si>
    <t>Annual</t>
  </si>
  <si>
    <t>Accumlated</t>
  </si>
  <si>
    <t>Book</t>
  </si>
  <si>
    <t>Item (Asset Name - Description)</t>
  </si>
  <si>
    <t>Capacity</t>
  </si>
  <si>
    <t>Acquired</t>
  </si>
  <si>
    <t>Basis</t>
  </si>
  <si>
    <t>Acres, Etc</t>
  </si>
  <si>
    <t>Buildings:</t>
  </si>
  <si>
    <t>Livestock:</t>
  </si>
  <si>
    <t>Improvements:</t>
  </si>
  <si>
    <t>Inventory of Depreciable Assets and Depreciation Schedule (Machinery and Equipment)</t>
  </si>
  <si>
    <t>Powered Equipment:</t>
  </si>
  <si>
    <t>Pulled Implements:</t>
  </si>
  <si>
    <t>Pickups and Trucks:</t>
  </si>
  <si>
    <t>Other:</t>
  </si>
  <si>
    <t>Crop or Land Use</t>
  </si>
  <si>
    <t>Utilities</t>
  </si>
  <si>
    <t>Interest on Machinery and Land Debt</t>
  </si>
  <si>
    <t>Interest on Operating loan</t>
  </si>
  <si>
    <t>Total Expenses</t>
  </si>
  <si>
    <t>Total Cash  Expenses</t>
  </si>
  <si>
    <t>Amount</t>
  </si>
  <si>
    <t>Revenue from Operations</t>
  </si>
  <si>
    <t>Hayland</t>
  </si>
  <si>
    <t>Ranch Headquarters</t>
  </si>
  <si>
    <t>Lost or</t>
  </si>
  <si>
    <t>Months</t>
  </si>
  <si>
    <t>Period To Be</t>
  </si>
  <si>
    <t>Net Farm Income</t>
  </si>
  <si>
    <t>Current Assets</t>
  </si>
  <si>
    <t>Cash on Hand</t>
  </si>
  <si>
    <t>Feed and Crops</t>
  </si>
  <si>
    <t>Total Current Assets</t>
  </si>
  <si>
    <t>Long Term Assets</t>
  </si>
  <si>
    <t>Rangeland</t>
  </si>
  <si>
    <t>Breeding Stock</t>
  </si>
  <si>
    <t>Buildings &amp; Improvements</t>
  </si>
  <si>
    <t>Total Long Term Assets</t>
  </si>
  <si>
    <t>Total Assets</t>
  </si>
  <si>
    <t>Accounts Payable</t>
  </si>
  <si>
    <t>Total Current Liabilities</t>
  </si>
  <si>
    <t>Machinery &amp; Equipment</t>
  </si>
  <si>
    <t>Real Estate</t>
  </si>
  <si>
    <t>Total Long Term Debt</t>
  </si>
  <si>
    <t>Total Liabilities</t>
  </si>
  <si>
    <t>Beginning</t>
  </si>
  <si>
    <t>Ending</t>
  </si>
  <si>
    <t>Net Worth = Equity= (Assets minus Liabilities)</t>
  </si>
  <si>
    <t>Beginning Cash on Hand</t>
  </si>
  <si>
    <t>Cash Expenses</t>
  </si>
  <si>
    <t>Family Living Withdrawal</t>
  </si>
  <si>
    <t>None business inflows/income</t>
  </si>
  <si>
    <t>Capital distributions</t>
  </si>
  <si>
    <t>Cash from receipt or payment on debt (Operating and Term debt)</t>
  </si>
  <si>
    <t>Cash balance reported on ending Balance Sheet</t>
  </si>
  <si>
    <t>Calculated Ending Cash Balance</t>
  </si>
  <si>
    <t>Discrepancy</t>
  </si>
  <si>
    <t>Net Cash from Operations</t>
  </si>
  <si>
    <t>Net cash from financing activities</t>
  </si>
  <si>
    <t>Net cash from capital asset activities</t>
  </si>
  <si>
    <t>Description</t>
  </si>
  <si>
    <t>6364 acres @ $90</t>
  </si>
  <si>
    <t>800 acres @ $450</t>
  </si>
  <si>
    <t>60 acres @ $200000</t>
  </si>
  <si>
    <t>300 ton hay @ $80</t>
  </si>
  <si>
    <t>Long Term Liabilities (&gt; 12 months)</t>
  </si>
  <si>
    <t>Current Liabilities (&lt; 12 months)</t>
  </si>
  <si>
    <t>Cropland</t>
  </si>
  <si>
    <t xml:space="preserve">350 cows@ $900, </t>
  </si>
  <si>
    <t>70 @ $550</t>
  </si>
  <si>
    <t>Buildings</t>
  </si>
  <si>
    <t>Chutes, corrals, etc.</t>
  </si>
  <si>
    <t>Swather</t>
  </si>
  <si>
    <t>4 x 4 pickup</t>
  </si>
  <si>
    <t>Truck</t>
  </si>
  <si>
    <t>Round Baler</t>
  </si>
  <si>
    <t>Double Rake</t>
  </si>
  <si>
    <t>4 WD Tractor</t>
  </si>
  <si>
    <t>2 WD Tractor</t>
  </si>
  <si>
    <t>Grapple Fork</t>
  </si>
  <si>
    <t>16 feet</t>
  </si>
  <si>
    <t>200 hp</t>
  </si>
  <si>
    <t>95 hp</t>
  </si>
  <si>
    <t>1650 lbs</t>
  </si>
  <si>
    <t>23 ft</t>
  </si>
  <si>
    <t>2 ton</t>
  </si>
  <si>
    <t>3/4 ton</t>
  </si>
  <si>
    <t>See Depreciation Schedule</t>
  </si>
  <si>
    <t>Reconciliation of Net Worth Change From Beginning to End of Year</t>
  </si>
  <si>
    <t>Capital contributions</t>
  </si>
  <si>
    <t>Crop sales</t>
  </si>
  <si>
    <t>Other Cash Expense</t>
  </si>
  <si>
    <t>Total Cash Income</t>
  </si>
  <si>
    <t>Total Income (cash + non-cash)</t>
  </si>
  <si>
    <t>Ending Net Worth from Balance Sheet</t>
  </si>
  <si>
    <t>Beginning Net Worth from Balance Sheet</t>
  </si>
  <si>
    <t>Minus</t>
  </si>
  <si>
    <t>Withdrawals</t>
  </si>
  <si>
    <t>Plus</t>
  </si>
  <si>
    <t>Reconciliation of "Business" Cash available from farm operations</t>
  </si>
  <si>
    <t>Change in Net Worth during the year</t>
  </si>
  <si>
    <t>Bulls - Sold in Nov.</t>
  </si>
  <si>
    <t>Bulls - Purchased in Feb.</t>
  </si>
  <si>
    <t>Tons Straw</t>
  </si>
  <si>
    <t>Tons Hay</t>
  </si>
  <si>
    <t>Barley Cake-lbs</t>
  </si>
  <si>
    <t>Salt &amp; Mineral-lbs</t>
  </si>
  <si>
    <t>Hayland 800 ac</t>
  </si>
  <si>
    <t xml:space="preserve"> Beginning Product Inventory</t>
  </si>
  <si>
    <t>Planed Product Sales</t>
  </si>
  <si>
    <t>Ending Product Inventory</t>
  </si>
  <si>
    <t>Units For</t>
  </si>
  <si>
    <t>Total Planned Product Sales</t>
  </si>
  <si>
    <t>Income and Expense Summary (A Simple Income Statement)</t>
  </si>
  <si>
    <t>Beginning and Ending Balance Sheets (Simple formats)</t>
  </si>
  <si>
    <t>Reconciliation of cash and of the other financial statements (simple format)</t>
  </si>
  <si>
    <t>Worksheets included in this template budget physical and financial performance characteristics</t>
  </si>
  <si>
    <t>16 Bulls summer grazing</t>
  </si>
  <si>
    <t>12 bulls on winter feed</t>
  </si>
  <si>
    <t>Cash from sale or purchase of Capital Assets</t>
  </si>
  <si>
    <t>Cash inflow from sale of fixed assets  (Brdg Lvstk, Mach. &amp; Equip)</t>
  </si>
  <si>
    <t xml:space="preserve">   Other Cash-Gov. Payments, timber, Patronage Dividends, Etc.</t>
  </si>
  <si>
    <t xml:space="preserve">   Other Cash -Leases, Custom Work, Int. Income, Refunds, Etc.</t>
  </si>
  <si>
    <t>Breeding Ewes</t>
  </si>
  <si>
    <t>Ewe Lambs</t>
  </si>
  <si>
    <t>Wethers</t>
  </si>
  <si>
    <t>Rams</t>
  </si>
  <si>
    <t>Replacement Ewes</t>
  </si>
  <si>
    <t>Wool</t>
  </si>
  <si>
    <t>Head/Units</t>
  </si>
  <si>
    <t xml:space="preserve">   Other Cash Sales-</t>
  </si>
  <si>
    <t>Produced</t>
  </si>
  <si>
    <t>Born or</t>
  </si>
  <si>
    <t>Livestock and by product Sales</t>
  </si>
  <si>
    <t>Livestock Product Sales</t>
  </si>
  <si>
    <t>Other Revenue (Gov. Payments, leases, custom work, etc. etc.)</t>
  </si>
  <si>
    <t>Eggs</t>
  </si>
  <si>
    <t>Milk</t>
  </si>
  <si>
    <t>Hay Aftermath</t>
  </si>
  <si>
    <r>
      <t>Market</t>
    </r>
    <r>
      <rPr>
        <sz val="10"/>
        <rFont val="Helv"/>
        <family val="0"/>
      </rPr>
      <t xml:space="preserve"> Livestock Sales (Excludes Lvstk Capital Asset Sales)</t>
    </r>
  </si>
  <si>
    <t>Year</t>
  </si>
  <si>
    <t>Enter the Analysis Year</t>
  </si>
  <si>
    <t>Years</t>
  </si>
  <si>
    <t>Depreciated</t>
  </si>
  <si>
    <t>Analysis</t>
  </si>
  <si>
    <t xml:space="preserve">Book </t>
  </si>
  <si>
    <t>Calculated</t>
  </si>
  <si>
    <t>Subtotal Buildings</t>
  </si>
  <si>
    <t>Subtotal Livestock</t>
  </si>
  <si>
    <t>Subtotal Improvements</t>
  </si>
  <si>
    <t>Subtotal Powered Equip.</t>
  </si>
  <si>
    <t>Subtotal Pulled Implmnt</t>
  </si>
  <si>
    <t>Subtotal Pickups/Trucks</t>
  </si>
  <si>
    <t>Subtotal Other</t>
  </si>
  <si>
    <t>Annual S.L.</t>
  </si>
  <si>
    <t>Help</t>
  </si>
  <si>
    <t xml:space="preserve">  &lt;&lt;&lt;Help message, move mouse pointer over the top of this cell to see message.</t>
  </si>
  <si>
    <t xml:space="preserve">Years of </t>
  </si>
  <si>
    <t xml:space="preserve">Useful </t>
  </si>
  <si>
    <t>Life</t>
  </si>
  <si>
    <t>Analysis Year</t>
  </si>
  <si>
    <t>Machinery and Equipment</t>
  </si>
  <si>
    <t xml:space="preserve">   Depreciable Breeding Livestock </t>
  </si>
  <si>
    <t xml:space="preserve">   Raised Replacement hfrs</t>
  </si>
  <si>
    <t xml:space="preserve">   Raised Breeding Livestock</t>
  </si>
  <si>
    <t>Homestead, roads, waste</t>
  </si>
  <si>
    <t>Net Income After Taxes</t>
  </si>
  <si>
    <t>Income and Social Security Taxes (exclude property taxes)</t>
  </si>
  <si>
    <t>Other Current Liabilities</t>
  </si>
  <si>
    <t>Other Long Term Liabilities</t>
  </si>
  <si>
    <t>Other Long Term Assets</t>
  </si>
  <si>
    <t>Other-accounts receivable, etc</t>
  </si>
  <si>
    <t>taxes due on income earned this year</t>
  </si>
  <si>
    <t>Quantity</t>
  </si>
  <si>
    <t>Years Dep.</t>
  </si>
  <si>
    <t>At the Start</t>
  </si>
  <si>
    <t>Of the Year</t>
  </si>
  <si>
    <t>Discrepancy (Reported minus Calculated)</t>
  </si>
  <si>
    <t>Note:</t>
  </si>
  <si>
    <t>Other Breeding Female</t>
  </si>
  <si>
    <t>Other Repacement Female</t>
  </si>
  <si>
    <t>Female Offspring</t>
  </si>
  <si>
    <t>Male Offspring</t>
  </si>
  <si>
    <t>Other Breeding Males</t>
  </si>
  <si>
    <t>Market/Feeder Livestock</t>
  </si>
  <si>
    <t>Feeder Steers</t>
  </si>
  <si>
    <t>Feeder Heifers</t>
  </si>
  <si>
    <t>Feeder Lambs</t>
  </si>
  <si>
    <t>Other Mrkt Livestock</t>
  </si>
  <si>
    <t>Transfers</t>
  </si>
  <si>
    <t>Per Pound</t>
  </si>
  <si>
    <t xml:space="preserve">Ending </t>
  </si>
  <si>
    <r>
      <t>Number</t>
    </r>
    <r>
      <rPr>
        <b/>
        <sz val="12"/>
        <rFont val="Helv"/>
        <family val="0"/>
      </rPr>
      <t>**</t>
    </r>
  </si>
  <si>
    <t>Feeder Livestock (LvstkPlan) (Ending minus Beginning Inv. Values)</t>
  </si>
  <si>
    <t>Other Accrual Revenue Adjustment(s)</t>
  </si>
  <si>
    <t>Subtotal</t>
  </si>
  <si>
    <t>Income Statement (Accrual Adjusted)</t>
  </si>
  <si>
    <t>Accrual Adjustments</t>
  </si>
  <si>
    <t>Car and Truck Expense</t>
  </si>
  <si>
    <t>Chemicals</t>
  </si>
  <si>
    <t>Conservation Expense</t>
  </si>
  <si>
    <t>Custom hire</t>
  </si>
  <si>
    <t>Employee Benefits</t>
  </si>
  <si>
    <t>Feed Purchased</t>
  </si>
  <si>
    <t>Fertilizer and lime</t>
  </si>
  <si>
    <t>Freight and Trucking</t>
  </si>
  <si>
    <t>Gas, fuel and Oil</t>
  </si>
  <si>
    <t>Insurance (other than health)</t>
  </si>
  <si>
    <t>Hired Labor</t>
  </si>
  <si>
    <t>Pension and profit sharing plans</t>
  </si>
  <si>
    <t>Rent or lease expense</t>
  </si>
  <si>
    <t xml:space="preserve">   Vehicles, Machinery, Equipment</t>
  </si>
  <si>
    <t xml:space="preserve">   Other (land, animals, etc.)</t>
  </si>
  <si>
    <t>Repairs and Maintenance</t>
  </si>
  <si>
    <t>Storage and Warehousing</t>
  </si>
  <si>
    <t>Supplies purchased</t>
  </si>
  <si>
    <t>Vet, Breeding, Medicine</t>
  </si>
  <si>
    <t>Purchased Feed from Livestock Feed Plan</t>
  </si>
  <si>
    <t>Accured Interest</t>
  </si>
  <si>
    <t>Accrued Income Tax due</t>
  </si>
  <si>
    <t>Accrual Expense Adjustement from Balance Sheets</t>
  </si>
  <si>
    <t>Income Tax Paid During the Year</t>
  </si>
  <si>
    <t>Cash outflow for loan payments during the year (principal only)</t>
  </si>
  <si>
    <t>Crop land Use Adjustments (Ending minus Beginning Inv. Values)</t>
  </si>
  <si>
    <t>Other Accrual Adjustements from the Balance Sheets</t>
  </si>
  <si>
    <t>Range 6,364 acres</t>
  </si>
  <si>
    <t>Breeding Livestock Inventory, Production and Sales</t>
  </si>
  <si>
    <t>Market/Feeder Livestock Inventory and Sales</t>
  </si>
  <si>
    <t>Livestock By-Products Inventory and Sales</t>
  </si>
  <si>
    <t>Feed Required for All Types of Livestock on the Operation</t>
  </si>
  <si>
    <t>Feed Required for the Current Year</t>
  </si>
  <si>
    <t xml:space="preserve">    Total Feed Required  (A + B)</t>
  </si>
  <si>
    <t>Feeds Supplied from Production or Purchased (Production listed on the Crop Land Use Plan)</t>
  </si>
  <si>
    <t>J</t>
  </si>
  <si>
    <t>Per Unit Price for Purchased Feed</t>
  </si>
  <si>
    <t>Quantity of Feed To Be Purchased   (C - G)</t>
  </si>
  <si>
    <t xml:space="preserve">    Total Feed Available    (D + E - F)</t>
  </si>
  <si>
    <t>Total Cost of Purchased Feed</t>
  </si>
  <si>
    <t>Current Principal on term debt</t>
  </si>
  <si>
    <t>Planned Production</t>
  </si>
  <si>
    <t>Expense Item (Schedule F Expenses)</t>
  </si>
  <si>
    <r>
      <t xml:space="preserve">Taxes (personal property and real estate) </t>
    </r>
    <r>
      <rPr>
        <b/>
        <i/>
        <sz val="10"/>
        <rFont val="Helv"/>
        <family val="0"/>
      </rPr>
      <t>not income tax</t>
    </r>
  </si>
  <si>
    <t xml:space="preserve">        Family Living</t>
  </si>
  <si>
    <t xml:space="preserve">        Income Taxes</t>
  </si>
  <si>
    <t xml:space="preserve">        Farm Product Consumption</t>
  </si>
  <si>
    <r>
      <t xml:space="preserve">Change in Net Worth </t>
    </r>
    <r>
      <rPr>
        <sz val="10"/>
        <color indexed="10"/>
        <rFont val="Helv"/>
        <family val="0"/>
      </rPr>
      <t xml:space="preserve">Reported </t>
    </r>
    <r>
      <rPr>
        <sz val="10"/>
        <rFont val="Helv"/>
        <family val="0"/>
      </rPr>
      <t>on the Balance Sheets</t>
    </r>
  </si>
  <si>
    <r>
      <t>Calculated</t>
    </r>
    <r>
      <rPr>
        <sz val="10"/>
        <rFont val="Helv"/>
        <family val="0"/>
      </rPr>
      <t xml:space="preserve"> change in Net Worth</t>
    </r>
  </si>
  <si>
    <t xml:space="preserve">Plus or Minus </t>
  </si>
  <si>
    <t>Changes in Asset Values Other Than Depreciation</t>
  </si>
  <si>
    <t>Seed and Plants purchased</t>
  </si>
  <si>
    <t>Balance Sheet (Beginning and Ending)</t>
  </si>
  <si>
    <t>Description                                         Date&gt;&gt;</t>
  </si>
  <si>
    <t xml:space="preserve">Blank data input form.  Enter data in empty or unshaded boxes only. </t>
  </si>
  <si>
    <r>
      <t xml:space="preserve">Total </t>
    </r>
    <r>
      <rPr>
        <b/>
        <sz val="10"/>
        <color indexed="10"/>
        <rFont val="Helv"/>
        <family val="0"/>
      </rPr>
      <t>Ending</t>
    </r>
    <r>
      <rPr>
        <sz val="10"/>
        <rFont val="Helv"/>
        <family val="0"/>
      </rPr>
      <t xml:space="preserve"> Value For ALL Assets</t>
    </r>
  </si>
  <si>
    <r>
      <t xml:space="preserve">Total </t>
    </r>
    <r>
      <rPr>
        <b/>
        <sz val="10"/>
        <color indexed="10"/>
        <rFont val="Helv"/>
        <family val="0"/>
      </rPr>
      <t>Beginning</t>
    </r>
    <r>
      <rPr>
        <sz val="10"/>
        <rFont val="Helv"/>
        <family val="0"/>
      </rPr>
      <t xml:space="preserve"> Value For ALL Assets</t>
    </r>
  </si>
  <si>
    <t>Total Depreciation Taken This Year</t>
  </si>
  <si>
    <t>Taken This</t>
  </si>
  <si>
    <t>Annual Strait</t>
  </si>
  <si>
    <t>Line Dep.</t>
  </si>
  <si>
    <t xml:space="preserve">Analysis Year </t>
  </si>
  <si>
    <t xml:space="preserve">   For each capital asset that you plan to sell that is listed on the depreciation schedule above, enter the item number to the left of the asset and the expected sales price below.</t>
  </si>
  <si>
    <t>Expected</t>
  </si>
  <si>
    <t>Item</t>
  </si>
  <si>
    <t>Capital</t>
  </si>
  <si>
    <t>Gain/Loss</t>
  </si>
  <si>
    <t>on Sale</t>
  </si>
  <si>
    <r>
      <t xml:space="preserve">Planned Capital Asset </t>
    </r>
    <r>
      <rPr>
        <b/>
        <sz val="10"/>
        <color indexed="10"/>
        <rFont val="Helv"/>
        <family val="0"/>
      </rPr>
      <t>Sales</t>
    </r>
    <r>
      <rPr>
        <b/>
        <sz val="10"/>
        <rFont val="Helv"/>
        <family val="0"/>
      </rPr>
      <t xml:space="preserve"> Durnig the Analysis Year</t>
    </r>
  </si>
  <si>
    <r>
      <t xml:space="preserve">Planned Capital Asset </t>
    </r>
    <r>
      <rPr>
        <b/>
        <sz val="10"/>
        <color indexed="10"/>
        <rFont val="Helv"/>
        <family val="0"/>
      </rPr>
      <t>Purchases</t>
    </r>
    <r>
      <rPr>
        <b/>
        <sz val="10"/>
        <rFont val="Helv"/>
        <family val="0"/>
      </rPr>
      <t xml:space="preserve"> During the Analysis Year</t>
    </r>
  </si>
  <si>
    <t>item</t>
  </si>
  <si>
    <t>Capital Gain/Loss on Capital Asset Sales</t>
  </si>
  <si>
    <t>Production from Breeding Lvstk + Market Livestock Revenue</t>
  </si>
  <si>
    <t>Crop Revenue</t>
  </si>
  <si>
    <t>Capital Assets Except Breeding Livestock</t>
  </si>
  <si>
    <t>Planned Breeding Livestock Sales</t>
  </si>
  <si>
    <t>Gain/Loss on Capital Asset Sales Other Than Breeding Livestock</t>
  </si>
  <si>
    <t>Sales from Cull Raised Livestock (Capital Gain/Loss)</t>
  </si>
  <si>
    <t>Sales from Cull Purchased Livestock (Capital Gain/Loss)</t>
  </si>
  <si>
    <t>Net Farm Income From Operations</t>
  </si>
  <si>
    <t>Book Value Capital Assets Sold</t>
  </si>
  <si>
    <t>Book Value of Breeding Livestock Sold</t>
  </si>
  <si>
    <t>Ending Book</t>
  </si>
  <si>
    <t>Assets Sold</t>
  </si>
  <si>
    <t>Value of</t>
  </si>
  <si>
    <t xml:space="preserve">   note using values from lvstkpland and depinventory to get cow sales incime</t>
  </si>
  <si>
    <t>Total Cash</t>
  </si>
  <si>
    <t>Description of Item Purchased</t>
  </si>
  <si>
    <t>Purchase</t>
  </si>
  <si>
    <t>Percent</t>
  </si>
  <si>
    <t>Financed</t>
  </si>
  <si>
    <t>Added Loan</t>
  </si>
  <si>
    <t xml:space="preserve">Depreciation </t>
  </si>
  <si>
    <t xml:space="preserve">Taken </t>
  </si>
  <si>
    <t>This Year</t>
  </si>
  <si>
    <t>Purchased Assets Less Depreciation</t>
  </si>
  <si>
    <t>Total Value Assets Purchased</t>
  </si>
  <si>
    <r>
      <t xml:space="preserve">Total Amount of Loans Added to </t>
    </r>
    <r>
      <rPr>
        <b/>
        <sz val="10"/>
        <color indexed="10"/>
        <rFont val="Helv"/>
        <family val="0"/>
      </rPr>
      <t xml:space="preserve">Non Current Liabilities </t>
    </r>
  </si>
  <si>
    <t>Depreciation purchase year&gt;</t>
  </si>
  <si>
    <t>Added Liabilities on Purcashed Assets</t>
  </si>
  <si>
    <t>Cash outflow to purchase breeding livestock</t>
  </si>
  <si>
    <t>Cash outflow to purchase machinery, equipment, bldgs, improvments</t>
  </si>
  <si>
    <t>Cash inflow from new loans for Mach, Equip, Bldgs, Imrpv (principal only)</t>
  </si>
  <si>
    <t>Cash inflow from Operating loans and loans for Breeding Livestock</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</si>
</sst>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_)"/>
    <numFmt numFmtId="167" formatCode="&quot;$&quot;#,##0"/>
    <numFmt numFmtId="168" formatCode="&quot;$&quot;#,##0.00"/>
    <numFmt numFmtId="169" formatCode="mmmm\ d\,\ yyyy"/>
    <numFmt numFmtId="170" formatCode="0.0%"/>
  </numFmts>
  <fonts count="32">
    <font>
      <sz val="10"/>
      <name val="Helv"/>
      <family val="0"/>
    </font>
    <font>
      <b/>
      <sz val="10"/>
      <name val="Times New Roman"/>
      <family val="0"/>
    </font>
    <font>
      <i/>
      <sz val="10"/>
      <name val="Times New Roman"/>
      <family val="0"/>
    </font>
    <font>
      <b/>
      <i/>
      <sz val="10"/>
      <name val="Times New Roman"/>
      <family val="0"/>
    </font>
    <font>
      <sz val="10"/>
      <name val="Times New Roman"/>
      <family val="0"/>
    </font>
    <font>
      <b/>
      <sz val="12"/>
      <name val="Helv"/>
      <family val="0"/>
    </font>
    <font>
      <b/>
      <sz val="12"/>
      <color indexed="12"/>
      <name val="Helv"/>
      <family val="0"/>
    </font>
    <font>
      <sz val="12"/>
      <name val="Helv"/>
      <family val="0"/>
    </font>
    <font>
      <b/>
      <sz val="10"/>
      <name val="Helv"/>
      <family val="0"/>
    </font>
    <font>
      <b/>
      <sz val="10"/>
      <color indexed="12"/>
      <name val="Helv"/>
      <family val="0"/>
    </font>
    <font>
      <b/>
      <sz val="14"/>
      <name val="Helv"/>
      <family val="0"/>
    </font>
    <font>
      <sz val="10"/>
      <color indexed="12"/>
      <name val="Helv"/>
      <family val="0"/>
    </font>
    <font>
      <b/>
      <sz val="9"/>
      <color indexed="12"/>
      <name val="Times New Roman"/>
      <family val="1"/>
    </font>
    <font>
      <sz val="8"/>
      <name val="Tahoma"/>
      <family val="0"/>
    </font>
    <font>
      <b/>
      <sz val="8"/>
      <name val="Tahoma"/>
      <family val="0"/>
    </font>
    <font>
      <u val="single"/>
      <sz val="10"/>
      <color indexed="12"/>
      <name val="Helv"/>
      <family val="0"/>
    </font>
    <font>
      <u val="single"/>
      <sz val="10"/>
      <color indexed="36"/>
      <name val="Helv"/>
      <family val="0"/>
    </font>
    <font>
      <sz val="10"/>
      <color indexed="10"/>
      <name val="Helv"/>
      <family val="0"/>
    </font>
    <font>
      <b/>
      <sz val="10"/>
      <color indexed="8"/>
      <name val="Tahoma"/>
      <family val="2"/>
    </font>
    <font>
      <sz val="10"/>
      <color indexed="8"/>
      <name val="Helv"/>
      <family val="0"/>
    </font>
    <font>
      <b/>
      <sz val="10"/>
      <name val="Tahoma"/>
      <family val="2"/>
    </font>
    <font>
      <b/>
      <sz val="16"/>
      <name val="Helv"/>
      <family val="0"/>
    </font>
    <font>
      <sz val="10"/>
      <name val="Tahoma"/>
      <family val="2"/>
    </font>
    <font>
      <sz val="10"/>
      <color indexed="10"/>
      <name val="Tahoma"/>
      <family val="2"/>
    </font>
    <font>
      <b/>
      <sz val="10"/>
      <color indexed="10"/>
      <name val="Tahoma"/>
      <family val="2"/>
    </font>
    <font>
      <b/>
      <i/>
      <sz val="10"/>
      <name val="Helv"/>
      <family val="0"/>
    </font>
    <font>
      <sz val="9"/>
      <color indexed="12"/>
      <name val="Helv"/>
      <family val="0"/>
    </font>
    <font>
      <b/>
      <sz val="11"/>
      <name val="Helv"/>
      <family val="0"/>
    </font>
    <font>
      <b/>
      <sz val="10"/>
      <color indexed="10"/>
      <name val="Helv"/>
      <family val="0"/>
    </font>
    <font>
      <b/>
      <sz val="14"/>
      <color indexed="12"/>
      <name val="Helv"/>
      <family val="0"/>
    </font>
    <font>
      <sz val="10"/>
      <color indexed="16"/>
      <name val="Helv"/>
      <family val="0"/>
    </font>
    <font>
      <b/>
      <sz val="8"/>
      <name val="Helv"/>
      <family val="2"/>
    </font>
  </fonts>
  <fills count="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16"/>
        <bgColor indexed="64"/>
      </patternFill>
    </fill>
  </fills>
  <borders count="102">
    <border>
      <left/>
      <right/>
      <top/>
      <bottom/>
      <diagonal/>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double">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double">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thin">
        <color indexed="8"/>
      </left>
      <right style="double">
        <color indexed="8"/>
      </right>
      <top style="thin">
        <color indexed="8"/>
      </top>
      <bottom style="double">
        <color indexed="8"/>
      </bottom>
    </border>
    <border>
      <left style="thin">
        <color indexed="8"/>
      </left>
      <right>
        <color indexed="63"/>
      </right>
      <top>
        <color indexed="63"/>
      </top>
      <bottom style="thin">
        <color indexed="8"/>
      </bottom>
    </border>
    <border>
      <left style="thin">
        <color indexed="8"/>
      </left>
      <right style="double">
        <color indexed="8"/>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border>
    <border>
      <left style="thin">
        <color indexed="8"/>
      </left>
      <right style="double">
        <color indexed="8"/>
      </right>
      <top style="double">
        <color indexed="8"/>
      </top>
      <bottom>
        <color indexed="63"/>
      </bottom>
    </border>
    <border>
      <left style="thin">
        <color indexed="8"/>
      </left>
      <right style="thin">
        <color indexed="8"/>
      </right>
      <top style="thin">
        <color indexed="8"/>
      </top>
      <bottom style="double"/>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medium"/>
      <bottom style="thin"/>
    </border>
    <border>
      <left style="thin"/>
      <right style="thin"/>
      <top style="thin"/>
      <bottom style="double"/>
    </border>
    <border>
      <left style="thin"/>
      <right style="thin"/>
      <top>
        <color indexed="63"/>
      </top>
      <bottom style="thin"/>
    </border>
    <border>
      <left style="thin">
        <color indexed="8"/>
      </left>
      <right>
        <color indexed="63"/>
      </right>
      <top style="thin">
        <color indexed="8"/>
      </top>
      <bottom style="double"/>
    </border>
    <border>
      <left style="thin">
        <color indexed="8"/>
      </left>
      <right style="double">
        <color indexed="8"/>
      </right>
      <top style="thin">
        <color indexed="8"/>
      </top>
      <bottom style="double"/>
    </border>
    <border>
      <left>
        <color indexed="63"/>
      </left>
      <right>
        <color indexed="63"/>
      </right>
      <top>
        <color indexed="63"/>
      </top>
      <bottom style="thin"/>
    </border>
    <border>
      <left style="thin"/>
      <right style="thin"/>
      <top style="thin"/>
      <bottom>
        <color indexed="63"/>
      </bottom>
    </border>
    <border>
      <left style="thin"/>
      <right style="hair">
        <color indexed="12"/>
      </right>
      <top style="thin"/>
      <bottom style="hair">
        <color indexed="12"/>
      </bottom>
    </border>
    <border>
      <left style="thin"/>
      <right style="hair">
        <color indexed="12"/>
      </right>
      <top style="hair">
        <color indexed="12"/>
      </top>
      <bottom style="hair">
        <color indexed="12"/>
      </bottom>
    </border>
    <border>
      <left style="thin"/>
      <right style="hair">
        <color indexed="12"/>
      </right>
      <top style="hair">
        <color indexed="12"/>
      </top>
      <bottom style="thin"/>
    </border>
    <border>
      <left style="hair">
        <color indexed="12"/>
      </left>
      <right style="hair">
        <color indexed="12"/>
      </right>
      <top style="thin"/>
      <bottom style="hair">
        <color indexed="12"/>
      </bottom>
    </border>
    <border>
      <left style="hair">
        <color indexed="12"/>
      </left>
      <right style="thin"/>
      <top style="thin"/>
      <bottom style="hair">
        <color indexed="12"/>
      </bottom>
    </border>
    <border>
      <left style="hair">
        <color indexed="12"/>
      </left>
      <right style="hair">
        <color indexed="12"/>
      </right>
      <top style="hair">
        <color indexed="12"/>
      </top>
      <bottom style="hair">
        <color indexed="12"/>
      </bottom>
    </border>
    <border>
      <left style="hair">
        <color indexed="12"/>
      </left>
      <right style="thin"/>
      <top style="hair">
        <color indexed="12"/>
      </top>
      <bottom style="hair">
        <color indexed="12"/>
      </bottom>
    </border>
    <border>
      <left style="hair">
        <color indexed="12"/>
      </left>
      <right style="hair">
        <color indexed="12"/>
      </right>
      <top style="hair">
        <color indexed="12"/>
      </top>
      <bottom style="thin"/>
    </border>
    <border>
      <left style="hair">
        <color indexed="12"/>
      </left>
      <right style="thin"/>
      <top style="hair">
        <color indexed="12"/>
      </top>
      <bottom style="thin"/>
    </border>
    <border>
      <left style="thin"/>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medium">
        <color indexed="8"/>
      </top>
      <bottom style="thin">
        <color indexed="8"/>
      </bottom>
    </border>
    <border>
      <left style="hair">
        <color indexed="12"/>
      </left>
      <right>
        <color indexed="63"/>
      </right>
      <top style="thin"/>
      <bottom style="hair">
        <color indexed="12"/>
      </bottom>
    </border>
    <border>
      <left style="hair">
        <color indexed="12"/>
      </left>
      <right>
        <color indexed="63"/>
      </right>
      <top style="hair">
        <color indexed="12"/>
      </top>
      <bottom style="hair">
        <color indexed="12"/>
      </bottom>
    </border>
    <border>
      <left style="hair">
        <color indexed="12"/>
      </left>
      <right>
        <color indexed="63"/>
      </right>
      <top style="hair">
        <color indexed="12"/>
      </top>
      <bottom style="thin"/>
    </border>
    <border>
      <left>
        <color indexed="63"/>
      </left>
      <right>
        <color indexed="63"/>
      </right>
      <top style="double"/>
      <bottom style="double"/>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right style="thin"/>
      <top style="double"/>
      <bottom style="thin"/>
    </border>
    <border>
      <left style="thin"/>
      <right style="thin"/>
      <top style="double"/>
      <bottom style="double"/>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double">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color indexed="63"/>
      </left>
      <right style="double">
        <color indexed="8"/>
      </right>
      <top>
        <color indexed="63"/>
      </top>
      <bottom style="thin">
        <color indexed="8"/>
      </bottom>
    </border>
    <border>
      <left>
        <color indexed="63"/>
      </left>
      <right>
        <color indexed="63"/>
      </right>
      <top style="thin">
        <color indexed="8"/>
      </top>
      <bottom style="double">
        <color indexed="8"/>
      </bottom>
    </border>
    <border>
      <left style="double">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style="thin">
        <color indexed="8"/>
      </bottom>
    </border>
    <border>
      <left>
        <color indexed="63"/>
      </left>
      <right style="thin"/>
      <top style="hair">
        <color indexed="12"/>
      </top>
      <bottom style="hair">
        <color indexed="12"/>
      </bottom>
    </border>
    <border>
      <left>
        <color indexed="63"/>
      </left>
      <right style="thin"/>
      <top style="hair">
        <color indexed="1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color indexed="12"/>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4" fillId="0" borderId="0" applyFont="0" applyFill="0" applyBorder="0" applyAlignment="0" applyProtection="0"/>
  </cellStyleXfs>
  <cellXfs count="424">
    <xf numFmtId="164" fontId="0" fillId="0" borderId="0" xfId="0" applyAlignment="1">
      <alignment/>
    </xf>
    <xf numFmtId="164" fontId="0" fillId="0" borderId="0" xfId="0" applyNumberFormat="1" applyAlignment="1" applyProtection="1">
      <alignment/>
      <protection/>
    </xf>
    <xf numFmtId="164" fontId="0" fillId="0" borderId="0" xfId="0" applyNumberFormat="1" applyAlignment="1" applyProtection="1">
      <alignment horizontal="center"/>
      <protection/>
    </xf>
    <xf numFmtId="164" fontId="0" fillId="0" borderId="0" xfId="0" applyAlignment="1">
      <alignment horizontal="left"/>
    </xf>
    <xf numFmtId="164" fontId="5" fillId="0" borderId="0" xfId="0" applyNumberFormat="1" applyFont="1" applyAlignment="1" applyProtection="1">
      <alignment horizontal="left"/>
      <protection/>
    </xf>
    <xf numFmtId="164" fontId="5"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7" fillId="0" borderId="0" xfId="0" applyNumberFormat="1" applyFont="1" applyAlignment="1" applyProtection="1">
      <alignment/>
      <protection/>
    </xf>
    <xf numFmtId="164" fontId="0" fillId="0" borderId="1" xfId="0" applyNumberFormat="1" applyBorder="1" applyAlignment="1" applyProtection="1">
      <alignment/>
      <protection/>
    </xf>
    <xf numFmtId="164" fontId="0" fillId="0" borderId="2" xfId="0" applyNumberFormat="1" applyBorder="1" applyAlignment="1" applyProtection="1">
      <alignment/>
      <protection/>
    </xf>
    <xf numFmtId="164" fontId="0" fillId="0" borderId="3" xfId="0" applyNumberFormat="1" applyBorder="1" applyAlignment="1" applyProtection="1">
      <alignment/>
      <protection/>
    </xf>
    <xf numFmtId="164" fontId="0" fillId="0" borderId="4" xfId="0" applyNumberFormat="1" applyBorder="1" applyAlignment="1" applyProtection="1">
      <alignment/>
      <protection/>
    </xf>
    <xf numFmtId="164" fontId="0" fillId="0" borderId="5" xfId="0" applyNumberFormat="1" applyBorder="1" applyAlignment="1" applyProtection="1">
      <alignment/>
      <protection/>
    </xf>
    <xf numFmtId="164" fontId="5" fillId="0" borderId="2" xfId="0" applyNumberFormat="1" applyFont="1" applyBorder="1" applyAlignment="1" applyProtection="1">
      <alignment/>
      <protection/>
    </xf>
    <xf numFmtId="164" fontId="0" fillId="0" borderId="6" xfId="0" applyNumberFormat="1" applyBorder="1" applyAlignment="1" applyProtection="1">
      <alignment/>
      <protection/>
    </xf>
    <xf numFmtId="164" fontId="0" fillId="0" borderId="7" xfId="0" applyNumberFormat="1" applyBorder="1" applyAlignment="1" applyProtection="1">
      <alignment/>
      <protection/>
    </xf>
    <xf numFmtId="164" fontId="0" fillId="0" borderId="8" xfId="0" applyNumberFormat="1" applyBorder="1" applyAlignment="1" applyProtection="1">
      <alignment/>
      <protection/>
    </xf>
    <xf numFmtId="164" fontId="0" fillId="0" borderId="9" xfId="0" applyNumberFormat="1" applyBorder="1" applyAlignment="1" applyProtection="1">
      <alignment/>
      <protection/>
    </xf>
    <xf numFmtId="164" fontId="0" fillId="0" borderId="10" xfId="0" applyNumberFormat="1" applyBorder="1" applyAlignment="1" applyProtection="1">
      <alignment/>
      <protection/>
    </xf>
    <xf numFmtId="164" fontId="0" fillId="0" borderId="9" xfId="0" applyNumberFormat="1" applyBorder="1" applyAlignment="1" applyProtection="1">
      <alignment horizontal="center"/>
      <protection/>
    </xf>
    <xf numFmtId="164" fontId="0" fillId="0" borderId="7" xfId="0" applyNumberFormat="1" applyBorder="1" applyAlignment="1" applyProtection="1">
      <alignment horizontal="left"/>
      <protection/>
    </xf>
    <xf numFmtId="164" fontId="0" fillId="0" borderId="11" xfId="0" applyNumberFormat="1" applyBorder="1" applyAlignment="1" applyProtection="1">
      <alignment/>
      <protection/>
    </xf>
    <xf numFmtId="164" fontId="0" fillId="0" borderId="11" xfId="0" applyNumberFormat="1" applyBorder="1" applyAlignment="1" applyProtection="1">
      <alignment horizontal="center"/>
      <protection/>
    </xf>
    <xf numFmtId="164" fontId="0" fillId="0" borderId="12" xfId="0" applyNumberFormat="1" applyBorder="1" applyAlignment="1" applyProtection="1">
      <alignment/>
      <protection/>
    </xf>
    <xf numFmtId="164" fontId="0" fillId="0" borderId="13" xfId="0" applyNumberFormat="1" applyBorder="1" applyAlignment="1" applyProtection="1">
      <alignment horizontal="center"/>
      <protection/>
    </xf>
    <xf numFmtId="164" fontId="0" fillId="0" borderId="14" xfId="0" applyNumberFormat="1" applyBorder="1" applyAlignment="1" applyProtection="1">
      <alignment horizontal="left"/>
      <protection/>
    </xf>
    <xf numFmtId="164" fontId="0" fillId="0" borderId="15" xfId="0" applyNumberFormat="1" applyBorder="1" applyAlignment="1" applyProtection="1">
      <alignment horizontal="center"/>
      <protection/>
    </xf>
    <xf numFmtId="164" fontId="0" fillId="0" borderId="16" xfId="0" applyNumberFormat="1" applyBorder="1" applyAlignment="1" applyProtection="1">
      <alignment horizontal="center"/>
      <protection/>
    </xf>
    <xf numFmtId="164" fontId="0" fillId="0" borderId="17" xfId="0" applyNumberFormat="1" applyBorder="1" applyAlignment="1" applyProtection="1">
      <alignment horizontal="center"/>
      <protection/>
    </xf>
    <xf numFmtId="164" fontId="9" fillId="0" borderId="18" xfId="0" applyNumberFormat="1" applyFont="1" applyBorder="1" applyAlignment="1" applyProtection="1">
      <alignment/>
      <protection locked="0"/>
    </xf>
    <xf numFmtId="164" fontId="9" fillId="0" borderId="19" xfId="0" applyNumberFormat="1" applyFont="1" applyBorder="1" applyAlignment="1" applyProtection="1">
      <alignment/>
      <protection locked="0"/>
    </xf>
    <xf numFmtId="164" fontId="9" fillId="0" borderId="16" xfId="0" applyNumberFormat="1" applyFont="1" applyBorder="1" applyAlignment="1" applyProtection="1">
      <alignment/>
      <protection locked="0"/>
    </xf>
    <xf numFmtId="165" fontId="9" fillId="0" borderId="16" xfId="0" applyNumberFormat="1" applyFont="1" applyBorder="1" applyAlignment="1" applyProtection="1">
      <alignment/>
      <protection locked="0"/>
    </xf>
    <xf numFmtId="164" fontId="9" fillId="0" borderId="20" xfId="0" applyNumberFormat="1" applyFont="1" applyBorder="1" applyAlignment="1" applyProtection="1">
      <alignment/>
      <protection locked="0"/>
    </xf>
    <xf numFmtId="164" fontId="8" fillId="0" borderId="21" xfId="0" applyNumberFormat="1" applyFont="1" applyBorder="1" applyAlignment="1" applyProtection="1">
      <alignment horizontal="left"/>
      <protection/>
    </xf>
    <xf numFmtId="164" fontId="8" fillId="0" borderId="22" xfId="0" applyNumberFormat="1" applyFont="1" applyBorder="1" applyAlignment="1" applyProtection="1">
      <alignment/>
      <protection/>
    </xf>
    <xf numFmtId="164" fontId="8" fillId="0" borderId="22" xfId="0" applyNumberFormat="1" applyFont="1" applyBorder="1" applyAlignment="1" applyProtection="1">
      <alignment horizontal="left"/>
      <protection/>
    </xf>
    <xf numFmtId="164" fontId="10" fillId="0" borderId="23" xfId="0" applyNumberFormat="1" applyFont="1" applyBorder="1" applyAlignment="1" applyProtection="1">
      <alignment horizontal="left"/>
      <protection/>
    </xf>
    <xf numFmtId="164" fontId="0" fillId="0" borderId="23" xfId="0" applyNumberFormat="1" applyBorder="1" applyAlignment="1" applyProtection="1">
      <alignment/>
      <protection/>
    </xf>
    <xf numFmtId="164" fontId="0" fillId="0" borderId="24" xfId="0" applyNumberFormat="1" applyBorder="1" applyAlignment="1" applyProtection="1">
      <alignment horizontal="left"/>
      <protection/>
    </xf>
    <xf numFmtId="164" fontId="0" fillId="0" borderId="25" xfId="0" applyNumberFormat="1" applyBorder="1" applyAlignment="1" applyProtection="1">
      <alignment/>
      <protection/>
    </xf>
    <xf numFmtId="164" fontId="0" fillId="0" borderId="26" xfId="0" applyNumberFormat="1" applyBorder="1" applyAlignment="1" applyProtection="1">
      <alignment horizontal="center"/>
      <protection/>
    </xf>
    <xf numFmtId="164" fontId="0" fillId="0" borderId="27" xfId="0" applyNumberFormat="1" applyBorder="1" applyAlignment="1" applyProtection="1">
      <alignment horizontal="center"/>
      <protection/>
    </xf>
    <xf numFmtId="164" fontId="9" fillId="0" borderId="28" xfId="0" applyNumberFormat="1" applyFont="1" applyBorder="1" applyAlignment="1" applyProtection="1">
      <alignment/>
      <protection locked="0"/>
    </xf>
    <xf numFmtId="165" fontId="9" fillId="0" borderId="28" xfId="0" applyNumberFormat="1" applyFont="1" applyBorder="1" applyAlignment="1" applyProtection="1">
      <alignment/>
      <protection locked="0"/>
    </xf>
    <xf numFmtId="164" fontId="8" fillId="0" borderId="0" xfId="0" applyNumberFormat="1" applyFont="1" applyAlignment="1" applyProtection="1">
      <alignment/>
      <protection/>
    </xf>
    <xf numFmtId="164" fontId="10" fillId="0" borderId="0" xfId="0" applyNumberFormat="1" applyFont="1" applyAlignment="1" applyProtection="1">
      <alignment horizontal="left"/>
      <protection/>
    </xf>
    <xf numFmtId="164" fontId="9" fillId="0" borderId="29" xfId="0" applyNumberFormat="1" applyFont="1" applyBorder="1" applyAlignment="1" applyProtection="1">
      <alignment/>
      <protection locked="0"/>
    </xf>
    <xf numFmtId="164" fontId="9" fillId="0" borderId="26" xfId="0" applyNumberFormat="1" applyFont="1" applyBorder="1" applyAlignment="1" applyProtection="1">
      <alignment/>
      <protection locked="0"/>
    </xf>
    <xf numFmtId="164" fontId="0" fillId="0" borderId="16" xfId="0" applyNumberFormat="1" applyBorder="1" applyAlignment="1" applyProtection="1">
      <alignment horizontal="right"/>
      <protection/>
    </xf>
    <xf numFmtId="164" fontId="0" fillId="0" borderId="28" xfId="0" applyNumberFormat="1" applyBorder="1" applyAlignment="1" applyProtection="1">
      <alignment horizontal="right"/>
      <protection/>
    </xf>
    <xf numFmtId="164" fontId="0" fillId="0" borderId="5" xfId="0" applyNumberFormat="1" applyBorder="1" applyAlignment="1" applyProtection="1">
      <alignment horizontal="center"/>
      <protection/>
    </xf>
    <xf numFmtId="164" fontId="0" fillId="0" borderId="30" xfId="0" applyNumberFormat="1" applyBorder="1" applyAlignment="1" applyProtection="1">
      <alignment/>
      <protection/>
    </xf>
    <xf numFmtId="164" fontId="9" fillId="0" borderId="16" xfId="0" applyNumberFormat="1" applyFont="1" applyBorder="1" applyAlignment="1" applyProtection="1">
      <alignment horizontal="left"/>
      <protection locked="0"/>
    </xf>
    <xf numFmtId="164" fontId="9" fillId="0" borderId="0" xfId="0" applyNumberFormat="1" applyFont="1" applyAlignment="1" applyProtection="1">
      <alignment/>
      <protection/>
    </xf>
    <xf numFmtId="164" fontId="8" fillId="2" borderId="20" xfId="0" applyNumberFormat="1" applyFont="1" applyFill="1" applyBorder="1" applyAlignment="1" applyProtection="1">
      <alignment/>
      <protection/>
    </xf>
    <xf numFmtId="164" fontId="8" fillId="2" borderId="19" xfId="0" applyNumberFormat="1" applyFont="1" applyFill="1" applyBorder="1" applyAlignment="1" applyProtection="1">
      <alignment/>
      <protection/>
    </xf>
    <xf numFmtId="164" fontId="8" fillId="2" borderId="16" xfId="0" applyNumberFormat="1" applyFont="1" applyFill="1" applyBorder="1" applyAlignment="1" applyProtection="1">
      <alignment/>
      <protection/>
    </xf>
    <xf numFmtId="164" fontId="8" fillId="2" borderId="16" xfId="0" applyNumberFormat="1" applyFont="1" applyFill="1" applyBorder="1" applyAlignment="1" applyProtection="1">
      <alignment horizontal="center"/>
      <protection/>
    </xf>
    <xf numFmtId="164" fontId="8" fillId="2" borderId="18" xfId="0" applyNumberFormat="1" applyFont="1" applyFill="1" applyBorder="1" applyAlignment="1" applyProtection="1">
      <alignment horizontal="center"/>
      <protection/>
    </xf>
    <xf numFmtId="164" fontId="8" fillId="2" borderId="24" xfId="0" applyNumberFormat="1" applyFont="1" applyFill="1" applyBorder="1" applyAlignment="1" applyProtection="1">
      <alignment/>
      <protection/>
    </xf>
    <xf numFmtId="164" fontId="8" fillId="2" borderId="25" xfId="0" applyNumberFormat="1" applyFont="1" applyFill="1" applyBorder="1" applyAlignment="1" applyProtection="1">
      <alignment/>
      <protection/>
    </xf>
    <xf numFmtId="164" fontId="8" fillId="2" borderId="26" xfId="0" applyNumberFormat="1" applyFont="1" applyFill="1" applyBorder="1" applyAlignment="1" applyProtection="1">
      <alignment/>
      <protection/>
    </xf>
    <xf numFmtId="164" fontId="8" fillId="2" borderId="27" xfId="0" applyNumberFormat="1" applyFont="1" applyFill="1" applyBorder="1" applyAlignment="1" applyProtection="1">
      <alignment/>
      <protection/>
    </xf>
    <xf numFmtId="164" fontId="8" fillId="2" borderId="31" xfId="0" applyNumberFormat="1" applyFont="1" applyFill="1" applyBorder="1" applyAlignment="1" applyProtection="1">
      <alignment/>
      <protection/>
    </xf>
    <xf numFmtId="164" fontId="8" fillId="2" borderId="29" xfId="0" applyNumberFormat="1" applyFont="1" applyFill="1" applyBorder="1" applyAlignment="1" applyProtection="1">
      <alignment/>
      <protection/>
    </xf>
    <xf numFmtId="164" fontId="8" fillId="2" borderId="18" xfId="0" applyNumberFormat="1" applyFont="1" applyFill="1" applyBorder="1" applyAlignment="1" applyProtection="1">
      <alignment/>
      <protection/>
    </xf>
    <xf numFmtId="167" fontId="0" fillId="0" borderId="0" xfId="0" applyNumberFormat="1" applyAlignment="1">
      <alignment/>
    </xf>
    <xf numFmtId="164" fontId="0" fillId="0" borderId="0" xfId="0" applyAlignment="1">
      <alignment horizontal="right"/>
    </xf>
    <xf numFmtId="167" fontId="9" fillId="0" borderId="28" xfId="0" applyNumberFormat="1" applyFont="1" applyBorder="1" applyAlignment="1" applyProtection="1">
      <alignment/>
      <protection locked="0"/>
    </xf>
    <xf numFmtId="3" fontId="8" fillId="2" borderId="16" xfId="0" applyNumberFormat="1" applyFont="1" applyFill="1" applyBorder="1" applyAlignment="1" applyProtection="1">
      <alignment/>
      <protection/>
    </xf>
    <xf numFmtId="3" fontId="8" fillId="2" borderId="29" xfId="0" applyNumberFormat="1" applyFont="1" applyFill="1" applyBorder="1" applyAlignment="1" applyProtection="1">
      <alignment/>
      <protection/>
    </xf>
    <xf numFmtId="3" fontId="8" fillId="2" borderId="18" xfId="0" applyNumberFormat="1" applyFont="1" applyFill="1" applyBorder="1" applyAlignment="1" applyProtection="1">
      <alignment/>
      <protection/>
    </xf>
    <xf numFmtId="3" fontId="9" fillId="0" borderId="16" xfId="0" applyNumberFormat="1" applyFont="1" applyBorder="1" applyAlignment="1" applyProtection="1">
      <alignment/>
      <protection locked="0"/>
    </xf>
    <xf numFmtId="3" fontId="9" fillId="0" borderId="29" xfId="0" applyNumberFormat="1" applyFont="1" applyBorder="1" applyAlignment="1" applyProtection="1">
      <alignment/>
      <protection locked="0"/>
    </xf>
    <xf numFmtId="3" fontId="9" fillId="0" borderId="18" xfId="0" applyNumberFormat="1" applyFont="1" applyBorder="1" applyAlignment="1" applyProtection="1">
      <alignment/>
      <protection locked="0"/>
    </xf>
    <xf numFmtId="3" fontId="8" fillId="2" borderId="26" xfId="0" applyNumberFormat="1" applyFont="1" applyFill="1" applyBorder="1" applyAlignment="1" applyProtection="1">
      <alignment/>
      <protection/>
    </xf>
    <xf numFmtId="3" fontId="9" fillId="0" borderId="26" xfId="0" applyNumberFormat="1" applyFont="1" applyBorder="1" applyAlignment="1" applyProtection="1">
      <alignment/>
      <protection locked="0"/>
    </xf>
    <xf numFmtId="3" fontId="9" fillId="0" borderId="32" xfId="0" applyNumberFormat="1" applyFont="1" applyBorder="1" applyAlignment="1" applyProtection="1">
      <alignment/>
      <protection locked="0"/>
    </xf>
    <xf numFmtId="3" fontId="9" fillId="0" borderId="27" xfId="0" applyNumberFormat="1" applyFont="1" applyBorder="1" applyAlignment="1" applyProtection="1">
      <alignment/>
      <protection locked="0"/>
    </xf>
    <xf numFmtId="164" fontId="0" fillId="3" borderId="31" xfId="0" applyNumberFormat="1" applyFill="1" applyBorder="1" applyAlignment="1" applyProtection="1">
      <alignment/>
      <protection/>
    </xf>
    <xf numFmtId="164" fontId="0" fillId="3" borderId="31" xfId="0" applyNumberFormat="1" applyFill="1" applyBorder="1" applyAlignment="1" applyProtection="1">
      <alignment horizontal="center"/>
      <protection/>
    </xf>
    <xf numFmtId="164" fontId="0" fillId="4" borderId="33" xfId="0" applyNumberFormat="1" applyFill="1" applyBorder="1" applyAlignment="1" applyProtection="1">
      <alignment horizontal="center"/>
      <protection/>
    </xf>
    <xf numFmtId="164" fontId="0" fillId="3" borderId="20" xfId="0" applyNumberFormat="1" applyFill="1" applyBorder="1" applyAlignment="1" applyProtection="1">
      <alignment horizontal="left"/>
      <protection/>
    </xf>
    <xf numFmtId="3" fontId="9" fillId="0" borderId="28" xfId="0" applyNumberFormat="1" applyFont="1" applyBorder="1" applyAlignment="1" applyProtection="1">
      <alignment/>
      <protection locked="0"/>
    </xf>
    <xf numFmtId="3" fontId="8" fillId="2" borderId="34" xfId="0" applyNumberFormat="1" applyFont="1" applyFill="1" applyBorder="1" applyAlignment="1" applyProtection="1">
      <alignment/>
      <protection/>
    </xf>
    <xf numFmtId="3" fontId="8" fillId="2" borderId="35" xfId="0" applyNumberFormat="1" applyFont="1" applyFill="1" applyBorder="1" applyAlignment="1" applyProtection="1">
      <alignment/>
      <protection/>
    </xf>
    <xf numFmtId="3" fontId="8" fillId="2" borderId="28" xfId="0" applyNumberFormat="1" applyFont="1" applyFill="1" applyBorder="1" applyAlignment="1" applyProtection="1">
      <alignment/>
      <protection/>
    </xf>
    <xf numFmtId="3" fontId="8" fillId="5" borderId="15" xfId="0" applyNumberFormat="1" applyFont="1" applyFill="1" applyBorder="1" applyAlignment="1" applyProtection="1">
      <alignment/>
      <protection/>
    </xf>
    <xf numFmtId="3" fontId="8" fillId="2" borderId="36" xfId="0" applyNumberFormat="1" applyFont="1" applyFill="1" applyBorder="1" applyAlignment="1" applyProtection="1">
      <alignment/>
      <protection/>
    </xf>
    <xf numFmtId="164" fontId="8" fillId="0" borderId="9" xfId="0" applyNumberFormat="1" applyFont="1" applyBorder="1" applyAlignment="1" applyProtection="1">
      <alignment horizontal="center"/>
      <protection/>
    </xf>
    <xf numFmtId="164" fontId="8" fillId="0" borderId="0" xfId="0" applyNumberFormat="1" applyFont="1" applyAlignment="1" applyProtection="1">
      <alignment horizontal="right"/>
      <protection/>
    </xf>
    <xf numFmtId="167" fontId="0" fillId="0" borderId="0" xfId="0" applyNumberFormat="1" applyFont="1" applyAlignment="1" applyProtection="1">
      <alignment/>
      <protection/>
    </xf>
    <xf numFmtId="164" fontId="0" fillId="0" borderId="15" xfId="0" applyNumberFormat="1" applyFill="1" applyBorder="1" applyAlignment="1" applyProtection="1">
      <alignment horizontal="center"/>
      <protection/>
    </xf>
    <xf numFmtId="164" fontId="0" fillId="0" borderId="29" xfId="0" applyNumberFormat="1" applyBorder="1" applyAlignment="1" applyProtection="1">
      <alignment horizontal="center"/>
      <protection/>
    </xf>
    <xf numFmtId="167" fontId="11" fillId="0" borderId="0" xfId="0" applyNumberFormat="1" applyFont="1" applyAlignment="1" applyProtection="1">
      <alignment/>
      <protection/>
    </xf>
    <xf numFmtId="167" fontId="0" fillId="0" borderId="0" xfId="0" applyNumberFormat="1" applyAlignment="1" applyProtection="1">
      <alignment/>
      <protection/>
    </xf>
    <xf numFmtId="164" fontId="0" fillId="0" borderId="0" xfId="0" applyAlignment="1" applyProtection="1">
      <alignment/>
      <protection/>
    </xf>
    <xf numFmtId="164" fontId="0" fillId="0" borderId="0" xfId="0" applyAlignment="1" applyProtection="1">
      <alignment horizontal="left"/>
      <protection/>
    </xf>
    <xf numFmtId="164" fontId="0" fillId="0" borderId="9" xfId="0" applyBorder="1" applyAlignment="1" applyProtection="1">
      <alignment horizontal="center"/>
      <protection/>
    </xf>
    <xf numFmtId="164" fontId="9" fillId="0" borderId="31" xfId="0" applyNumberFormat="1" applyFont="1" applyBorder="1" applyAlignment="1" applyProtection="1">
      <alignment horizontal="left"/>
      <protection locked="0"/>
    </xf>
    <xf numFmtId="164" fontId="9" fillId="0" borderId="20" xfId="0" applyNumberFormat="1" applyFont="1" applyBorder="1" applyAlignment="1" applyProtection="1">
      <alignment horizontal="left"/>
      <protection locked="0"/>
    </xf>
    <xf numFmtId="164" fontId="9" fillId="0" borderId="19" xfId="0" applyNumberFormat="1" applyFont="1" applyBorder="1" applyAlignment="1" applyProtection="1">
      <alignment horizontal="left"/>
      <protection locked="0"/>
    </xf>
    <xf numFmtId="164" fontId="19" fillId="0" borderId="9" xfId="0" applyNumberFormat="1" applyFont="1" applyBorder="1" applyAlignment="1" applyProtection="1">
      <alignment horizontal="center"/>
      <protection/>
    </xf>
    <xf numFmtId="164" fontId="19" fillId="0" borderId="15" xfId="0" applyNumberFormat="1" applyFont="1" applyBorder="1" applyAlignment="1" applyProtection="1">
      <alignment horizontal="center"/>
      <protection/>
    </xf>
    <xf numFmtId="37" fontId="0" fillId="2" borderId="29" xfId="0" applyNumberFormat="1" applyFill="1" applyBorder="1" applyAlignment="1" applyProtection="1">
      <alignment/>
      <protection/>
    </xf>
    <xf numFmtId="164" fontId="0" fillId="6" borderId="3" xfId="0" applyNumberFormat="1" applyFill="1" applyBorder="1" applyAlignment="1" applyProtection="1">
      <alignment horizontal="center"/>
      <protection/>
    </xf>
    <xf numFmtId="164" fontId="0" fillId="6" borderId="10" xfId="0" applyNumberFormat="1" applyFill="1" applyBorder="1" applyAlignment="1" applyProtection="1">
      <alignment horizontal="center"/>
      <protection/>
    </xf>
    <xf numFmtId="164" fontId="0" fillId="6" borderId="37" xfId="0" applyNumberFormat="1" applyFill="1" applyBorder="1" applyAlignment="1" applyProtection="1">
      <alignment horizontal="center"/>
      <protection/>
    </xf>
    <xf numFmtId="164" fontId="0" fillId="4" borderId="31" xfId="0" applyNumberFormat="1" applyFill="1" applyBorder="1" applyAlignment="1" applyProtection="1">
      <alignment horizontal="center"/>
      <protection/>
    </xf>
    <xf numFmtId="164" fontId="0" fillId="0" borderId="38" xfId="0" applyNumberFormat="1" applyFill="1" applyBorder="1" applyAlignment="1" applyProtection="1">
      <alignment horizontal="center"/>
      <protection/>
    </xf>
    <xf numFmtId="164" fontId="8" fillId="4" borderId="7" xfId="0" applyNumberFormat="1" applyFont="1" applyFill="1" applyBorder="1" applyAlignment="1" applyProtection="1">
      <alignment horizontal="left"/>
      <protection/>
    </xf>
    <xf numFmtId="164" fontId="0" fillId="4" borderId="0" xfId="0" applyNumberFormat="1" applyFill="1" applyAlignment="1" applyProtection="1">
      <alignment/>
      <protection/>
    </xf>
    <xf numFmtId="164" fontId="0" fillId="4" borderId="15" xfId="0" applyNumberFormat="1" applyFill="1" applyBorder="1" applyAlignment="1" applyProtection="1">
      <alignment/>
      <protection/>
    </xf>
    <xf numFmtId="164" fontId="0" fillId="4" borderId="37" xfId="0" applyNumberFormat="1" applyFill="1" applyBorder="1" applyAlignment="1" applyProtection="1">
      <alignment/>
      <protection/>
    </xf>
    <xf numFmtId="164" fontId="0" fillId="4" borderId="17" xfId="0" applyNumberFormat="1" applyFill="1" applyBorder="1" applyAlignment="1" applyProtection="1">
      <alignment/>
      <protection/>
    </xf>
    <xf numFmtId="164" fontId="8" fillId="4" borderId="20" xfId="0" applyNumberFormat="1" applyFont="1" applyFill="1" applyBorder="1" applyAlignment="1" applyProtection="1">
      <alignment horizontal="left"/>
      <protection/>
    </xf>
    <xf numFmtId="164" fontId="0" fillId="4" borderId="31" xfId="0" applyNumberFormat="1" applyFill="1" applyBorder="1" applyAlignment="1" applyProtection="1">
      <alignment/>
      <protection/>
    </xf>
    <xf numFmtId="164" fontId="0" fillId="4" borderId="16" xfId="0" applyNumberFormat="1" applyFill="1" applyBorder="1" applyAlignment="1" applyProtection="1">
      <alignment/>
      <protection/>
    </xf>
    <xf numFmtId="164" fontId="19" fillId="4" borderId="16" xfId="0" applyNumberFormat="1" applyFont="1" applyFill="1" applyBorder="1" applyAlignment="1" applyProtection="1">
      <alignment/>
      <protection/>
    </xf>
    <xf numFmtId="37" fontId="8" fillId="4" borderId="29" xfId="0" applyNumberFormat="1" applyFont="1" applyFill="1" applyBorder="1" applyAlignment="1" applyProtection="1">
      <alignment/>
      <protection/>
    </xf>
    <xf numFmtId="37" fontId="8" fillId="4" borderId="18" xfId="0" applyNumberFormat="1" applyFont="1" applyFill="1" applyBorder="1" applyAlignment="1" applyProtection="1">
      <alignment/>
      <protection/>
    </xf>
    <xf numFmtId="164" fontId="0" fillId="6" borderId="5" xfId="0" applyNumberFormat="1" applyFill="1" applyBorder="1" applyAlignment="1" applyProtection="1">
      <alignment horizontal="center"/>
      <protection/>
    </xf>
    <xf numFmtId="164" fontId="0" fillId="6" borderId="9" xfId="0" applyNumberFormat="1" applyFill="1" applyBorder="1" applyAlignment="1" applyProtection="1">
      <alignment horizontal="center"/>
      <protection/>
    </xf>
    <xf numFmtId="164" fontId="0" fillId="6" borderId="15" xfId="0" applyNumberFormat="1" applyFill="1" applyBorder="1" applyAlignment="1" applyProtection="1">
      <alignment horizontal="center"/>
      <protection/>
    </xf>
    <xf numFmtId="164" fontId="0" fillId="4" borderId="18" xfId="0" applyNumberFormat="1" applyFill="1" applyBorder="1" applyAlignment="1" applyProtection="1">
      <alignment horizontal="center"/>
      <protection/>
    </xf>
    <xf numFmtId="164" fontId="19" fillId="0" borderId="5" xfId="0" applyNumberFormat="1" applyFont="1" applyBorder="1" applyAlignment="1" applyProtection="1">
      <alignment horizontal="center"/>
      <protection/>
    </xf>
    <xf numFmtId="164" fontId="0" fillId="7" borderId="15" xfId="0" applyNumberFormat="1" applyFill="1" applyBorder="1" applyAlignment="1" applyProtection="1">
      <alignment horizontal="center"/>
      <protection/>
    </xf>
    <xf numFmtId="167" fontId="9" fillId="0" borderId="16" xfId="0" applyNumberFormat="1" applyFont="1" applyBorder="1" applyAlignment="1" applyProtection="1">
      <alignment/>
      <protection locked="0"/>
    </xf>
    <xf numFmtId="167" fontId="0" fillId="4" borderId="16" xfId="0" applyNumberFormat="1" applyFill="1" applyBorder="1" applyAlignment="1" applyProtection="1">
      <alignment/>
      <protection/>
    </xf>
    <xf numFmtId="164" fontId="0" fillId="4" borderId="15" xfId="0" applyNumberFormat="1" applyFill="1" applyBorder="1" applyAlignment="1" applyProtection="1">
      <alignment horizontal="center"/>
      <protection/>
    </xf>
    <xf numFmtId="164" fontId="9" fillId="0" borderId="16" xfId="0" applyNumberFormat="1" applyFont="1" applyBorder="1" applyAlignment="1" applyProtection="1">
      <alignment horizontal="center"/>
      <protection locked="0"/>
    </xf>
    <xf numFmtId="164" fontId="0" fillId="4" borderId="16" xfId="0" applyNumberFormat="1" applyFill="1" applyBorder="1" applyAlignment="1" applyProtection="1">
      <alignment horizontal="center"/>
      <protection/>
    </xf>
    <xf numFmtId="164" fontId="9" fillId="0" borderId="28" xfId="0" applyNumberFormat="1" applyFont="1" applyBorder="1" applyAlignment="1" applyProtection="1">
      <alignment horizontal="center"/>
      <protection locked="0"/>
    </xf>
    <xf numFmtId="1" fontId="9" fillId="0" borderId="16" xfId="0" applyNumberFormat="1" applyFont="1" applyBorder="1" applyAlignment="1" applyProtection="1">
      <alignment horizontal="center"/>
      <protection locked="0"/>
    </xf>
    <xf numFmtId="167" fontId="11" fillId="3" borderId="39" xfId="0" applyNumberFormat="1" applyFont="1" applyFill="1" applyBorder="1" applyAlignment="1" applyProtection="1">
      <alignment/>
      <protection/>
    </xf>
    <xf numFmtId="167" fontId="11" fillId="3" borderId="40" xfId="0" applyNumberFormat="1" applyFont="1" applyFill="1" applyBorder="1" applyAlignment="1" applyProtection="1">
      <alignment/>
      <protection/>
    </xf>
    <xf numFmtId="167" fontId="0" fillId="0" borderId="39" xfId="0" applyNumberFormat="1" applyFont="1" applyBorder="1" applyAlignment="1" applyProtection="1">
      <alignment/>
      <protection/>
    </xf>
    <xf numFmtId="167" fontId="0" fillId="0" borderId="40" xfId="0" applyNumberFormat="1" applyFont="1" applyBorder="1" applyAlignment="1" applyProtection="1">
      <alignment/>
      <protection/>
    </xf>
    <xf numFmtId="164" fontId="9" fillId="3" borderId="20" xfId="0" applyNumberFormat="1" applyFont="1" applyFill="1" applyBorder="1" applyAlignment="1" applyProtection="1">
      <alignment/>
      <protection/>
    </xf>
    <xf numFmtId="164" fontId="9" fillId="3" borderId="31" xfId="0" applyNumberFormat="1" applyFont="1" applyFill="1" applyBorder="1" applyAlignment="1" applyProtection="1">
      <alignment/>
      <protection/>
    </xf>
    <xf numFmtId="164" fontId="9" fillId="8" borderId="11" xfId="0" applyNumberFormat="1" applyFont="1" applyFill="1" applyBorder="1" applyAlignment="1" applyProtection="1">
      <alignment/>
      <protection/>
    </xf>
    <xf numFmtId="164" fontId="9" fillId="8" borderId="9" xfId="0" applyNumberFormat="1" applyFont="1" applyFill="1" applyBorder="1" applyAlignment="1" applyProtection="1">
      <alignment/>
      <protection/>
    </xf>
    <xf numFmtId="164" fontId="9" fillId="8" borderId="15" xfId="0" applyNumberFormat="1" applyFont="1" applyFill="1" applyBorder="1" applyAlignment="1" applyProtection="1">
      <alignment/>
      <protection/>
    </xf>
    <xf numFmtId="164" fontId="0" fillId="0" borderId="11" xfId="0" applyNumberFormat="1" applyFont="1" applyBorder="1" applyAlignment="1" applyProtection="1">
      <alignment horizontal="center"/>
      <protection/>
    </xf>
    <xf numFmtId="164" fontId="8" fillId="3" borderId="31" xfId="0" applyNumberFormat="1" applyFont="1" applyFill="1" applyBorder="1" applyAlignment="1" applyProtection="1">
      <alignment/>
      <protection/>
    </xf>
    <xf numFmtId="167" fontId="8" fillId="3" borderId="33" xfId="0" applyNumberFormat="1" applyFont="1" applyFill="1" applyBorder="1" applyAlignment="1" applyProtection="1">
      <alignment/>
      <protection/>
    </xf>
    <xf numFmtId="167" fontId="8" fillId="3" borderId="31" xfId="0" applyNumberFormat="1" applyFont="1" applyFill="1" applyBorder="1" applyAlignment="1" applyProtection="1">
      <alignment/>
      <protection/>
    </xf>
    <xf numFmtId="164" fontId="0" fillId="0" borderId="0" xfId="0" applyFont="1" applyAlignment="1" applyProtection="1">
      <alignment/>
      <protection/>
    </xf>
    <xf numFmtId="164" fontId="0" fillId="0" borderId="0" xfId="0" applyAlignment="1" applyProtection="1">
      <alignment horizontal="right"/>
      <protection/>
    </xf>
    <xf numFmtId="164" fontId="0" fillId="0" borderId="41" xfId="0" applyBorder="1" applyAlignment="1" applyProtection="1">
      <alignment/>
      <protection/>
    </xf>
    <xf numFmtId="164" fontId="8" fillId="0" borderId="41" xfId="0" applyFont="1" applyBorder="1" applyAlignment="1" applyProtection="1">
      <alignment/>
      <protection/>
    </xf>
    <xf numFmtId="164" fontId="8" fillId="0" borderId="42" xfId="0" applyFont="1" applyBorder="1" applyAlignment="1" applyProtection="1">
      <alignment/>
      <protection/>
    </xf>
    <xf numFmtId="164" fontId="0" fillId="0" borderId="42" xfId="0" applyBorder="1" applyAlignment="1" applyProtection="1">
      <alignment/>
      <protection/>
    </xf>
    <xf numFmtId="164" fontId="0" fillId="0" borderId="0" xfId="0" applyFont="1" applyBorder="1" applyAlignment="1" applyProtection="1">
      <alignment/>
      <protection/>
    </xf>
    <xf numFmtId="164" fontId="0" fillId="0" borderId="43" xfId="0" applyBorder="1" applyAlignment="1" applyProtection="1">
      <alignment horizontal="center"/>
      <protection/>
    </xf>
    <xf numFmtId="164" fontId="8" fillId="0" borderId="0" xfId="0" applyFont="1" applyAlignment="1" applyProtection="1">
      <alignment/>
      <protection/>
    </xf>
    <xf numFmtId="167" fontId="0" fillId="0" borderId="44" xfId="0" applyNumberFormat="1" applyFont="1" applyBorder="1" applyAlignment="1" applyProtection="1">
      <alignment/>
      <protection/>
    </xf>
    <xf numFmtId="167" fontId="9" fillId="0" borderId="0" xfId="0" applyNumberFormat="1" applyFont="1" applyAlignment="1" applyProtection="1">
      <alignment/>
      <protection/>
    </xf>
    <xf numFmtId="167" fontId="0" fillId="0" borderId="0" xfId="0" applyNumberFormat="1" applyFont="1" applyBorder="1" applyAlignment="1" applyProtection="1">
      <alignment horizontal="right"/>
      <protection/>
    </xf>
    <xf numFmtId="167" fontId="9" fillId="8" borderId="0" xfId="0" applyNumberFormat="1" applyFont="1" applyFill="1" applyBorder="1" applyAlignment="1" applyProtection="1">
      <alignment horizontal="right"/>
      <protection/>
    </xf>
    <xf numFmtId="164" fontId="0" fillId="0" borderId="0" xfId="0" applyAlignment="1" applyProtection="1">
      <alignment horizontal="center"/>
      <protection/>
    </xf>
    <xf numFmtId="164" fontId="0" fillId="0" borderId="42" xfId="0" applyBorder="1" applyAlignment="1" applyProtection="1">
      <alignment horizontal="center"/>
      <protection/>
    </xf>
    <xf numFmtId="164" fontId="8" fillId="7" borderId="0" xfId="0" applyFont="1" applyFill="1" applyAlignment="1" applyProtection="1">
      <alignment horizontal="center"/>
      <protection/>
    </xf>
    <xf numFmtId="164" fontId="7" fillId="0" borderId="0" xfId="0" applyFont="1" applyAlignment="1" applyProtection="1">
      <alignment/>
      <protection/>
    </xf>
    <xf numFmtId="164" fontId="0" fillId="0" borderId="0" xfId="0" applyFill="1" applyAlignment="1" applyProtection="1">
      <alignment horizontal="center"/>
      <protection/>
    </xf>
    <xf numFmtId="164" fontId="0" fillId="0" borderId="0" xfId="0" applyFill="1" applyAlignment="1" applyProtection="1">
      <alignment/>
      <protection/>
    </xf>
    <xf numFmtId="164" fontId="5" fillId="0" borderId="0" xfId="0" applyFont="1" applyAlignment="1" applyProtection="1">
      <alignment horizontal="center"/>
      <protection/>
    </xf>
    <xf numFmtId="164" fontId="0" fillId="0" borderId="45" xfId="0" applyBorder="1" applyAlignment="1" applyProtection="1">
      <alignment horizontal="center"/>
      <protection/>
    </xf>
    <xf numFmtId="3" fontId="19" fillId="5" borderId="16" xfId="0" applyNumberFormat="1" applyFont="1" applyFill="1" applyBorder="1" applyAlignment="1" applyProtection="1">
      <alignment/>
      <protection/>
    </xf>
    <xf numFmtId="3" fontId="0" fillId="5" borderId="16" xfId="0" applyNumberFormat="1" applyFont="1" applyFill="1" applyBorder="1" applyAlignment="1" applyProtection="1">
      <alignment/>
      <protection/>
    </xf>
    <xf numFmtId="3" fontId="19" fillId="5" borderId="46" xfId="0" applyNumberFormat="1" applyFont="1" applyFill="1" applyBorder="1" applyAlignment="1" applyProtection="1">
      <alignment/>
      <protection/>
    </xf>
    <xf numFmtId="3" fontId="0" fillId="5" borderId="46" xfId="0" applyNumberFormat="1" applyFont="1" applyFill="1" applyBorder="1" applyAlignment="1" applyProtection="1">
      <alignment/>
      <protection/>
    </xf>
    <xf numFmtId="164" fontId="19" fillId="0" borderId="0" xfId="0" applyFont="1" applyAlignment="1" applyProtection="1">
      <alignment/>
      <protection/>
    </xf>
    <xf numFmtId="164" fontId="9" fillId="0" borderId="43" xfId="0" applyFont="1" applyBorder="1" applyAlignment="1" applyProtection="1">
      <alignment horizontal="center"/>
      <protection locked="0"/>
    </xf>
    <xf numFmtId="164" fontId="5" fillId="7" borderId="0" xfId="0" applyFont="1" applyFill="1" applyAlignment="1" applyProtection="1">
      <alignment/>
      <protection/>
    </xf>
    <xf numFmtId="3" fontId="8" fillId="0" borderId="4" xfId="0" applyNumberFormat="1" applyFont="1" applyFill="1" applyBorder="1" applyAlignment="1" applyProtection="1">
      <alignment/>
      <protection/>
    </xf>
    <xf numFmtId="164" fontId="0" fillId="0" borderId="47" xfId="0" applyNumberFormat="1" applyBorder="1" applyAlignment="1" applyProtection="1">
      <alignment horizontal="left"/>
      <protection/>
    </xf>
    <xf numFmtId="164" fontId="0" fillId="0" borderId="48" xfId="0" applyNumberFormat="1" applyBorder="1" applyAlignment="1" applyProtection="1">
      <alignment horizontal="left"/>
      <protection/>
    </xf>
    <xf numFmtId="164" fontId="0" fillId="0" borderId="49" xfId="0" applyNumberFormat="1" applyBorder="1" applyAlignment="1" applyProtection="1">
      <alignment horizontal="left"/>
      <protection/>
    </xf>
    <xf numFmtId="164" fontId="0" fillId="0" borderId="11" xfId="0" applyNumberFormat="1" applyBorder="1" applyAlignment="1" applyProtection="1">
      <alignment horizontal="right"/>
      <protection/>
    </xf>
    <xf numFmtId="168" fontId="9" fillId="0" borderId="28" xfId="0" applyNumberFormat="1" applyFont="1" applyBorder="1" applyAlignment="1" applyProtection="1">
      <alignment/>
      <protection locked="0"/>
    </xf>
    <xf numFmtId="167" fontId="8" fillId="5" borderId="28" xfId="0" applyNumberFormat="1" applyFont="1" applyFill="1" applyBorder="1" applyAlignment="1" applyProtection="1">
      <alignment/>
      <protection/>
    </xf>
    <xf numFmtId="168" fontId="9" fillId="0" borderId="36" xfId="0" applyNumberFormat="1" applyFont="1" applyBorder="1" applyAlignment="1" applyProtection="1">
      <alignment/>
      <protection locked="0"/>
    </xf>
    <xf numFmtId="167" fontId="8" fillId="5" borderId="36" xfId="0" applyNumberFormat="1" applyFont="1" applyFill="1" applyBorder="1" applyAlignment="1" applyProtection="1">
      <alignment/>
      <protection/>
    </xf>
    <xf numFmtId="164" fontId="11" fillId="0" borderId="43" xfId="0" applyFont="1" applyBorder="1" applyAlignment="1" applyProtection="1">
      <alignment/>
      <protection locked="0"/>
    </xf>
    <xf numFmtId="167" fontId="9" fillId="0" borderId="43" xfId="0" applyNumberFormat="1" applyFont="1" applyBorder="1" applyAlignment="1" applyProtection="1">
      <alignment/>
      <protection locked="0"/>
    </xf>
    <xf numFmtId="167" fontId="9" fillId="0" borderId="50" xfId="0" applyNumberFormat="1" applyFont="1" applyBorder="1" applyAlignment="1" applyProtection="1">
      <alignment horizontal="right"/>
      <protection locked="0"/>
    </xf>
    <xf numFmtId="167" fontId="9" fillId="0" borderId="43" xfId="0" applyNumberFormat="1" applyFont="1" applyBorder="1" applyAlignment="1" applyProtection="1">
      <alignment horizontal="right"/>
      <protection locked="0"/>
    </xf>
    <xf numFmtId="167" fontId="9" fillId="0" borderId="51" xfId="0" applyNumberFormat="1" applyFont="1" applyBorder="1" applyAlignment="1" applyProtection="1">
      <alignment/>
      <protection locked="0"/>
    </xf>
    <xf numFmtId="167" fontId="11" fillId="0" borderId="43" xfId="0" applyNumberFormat="1" applyFont="1" applyBorder="1" applyAlignment="1" applyProtection="1">
      <alignment/>
      <protection locked="0"/>
    </xf>
    <xf numFmtId="167" fontId="11" fillId="0" borderId="51" xfId="0" applyNumberFormat="1" applyFont="1" applyBorder="1" applyAlignment="1" applyProtection="1">
      <alignment/>
      <protection locked="0"/>
    </xf>
    <xf numFmtId="164" fontId="27" fillId="0" borderId="0" xfId="0" applyFont="1" applyAlignment="1">
      <alignment/>
    </xf>
    <xf numFmtId="164" fontId="5" fillId="0" borderId="0" xfId="0" applyFont="1" applyAlignment="1">
      <alignment/>
    </xf>
    <xf numFmtId="164" fontId="0" fillId="4" borderId="29" xfId="0" applyNumberFormat="1" applyFill="1" applyBorder="1" applyAlignment="1" applyProtection="1">
      <alignment/>
      <protection/>
    </xf>
    <xf numFmtId="37" fontId="0" fillId="2" borderId="37" xfId="0" applyNumberFormat="1" applyFill="1" applyBorder="1" applyAlignment="1" applyProtection="1">
      <alignment/>
      <protection/>
    </xf>
    <xf numFmtId="164" fontId="8" fillId="4" borderId="43" xfId="0" applyNumberFormat="1" applyFont="1" applyFill="1" applyBorder="1" applyAlignment="1" applyProtection="1">
      <alignment horizontal="left"/>
      <protection/>
    </xf>
    <xf numFmtId="37" fontId="0" fillId="2" borderId="18" xfId="0" applyNumberFormat="1" applyFill="1" applyBorder="1" applyAlignment="1" applyProtection="1">
      <alignment/>
      <protection/>
    </xf>
    <xf numFmtId="37" fontId="8" fillId="4" borderId="52" xfId="0" applyNumberFormat="1" applyFont="1" applyFill="1" applyBorder="1" applyAlignment="1" applyProtection="1">
      <alignment/>
      <protection/>
    </xf>
    <xf numFmtId="37" fontId="0" fillId="2" borderId="53" xfId="0" applyNumberFormat="1" applyFill="1" applyBorder="1" applyAlignment="1" applyProtection="1">
      <alignment/>
      <protection/>
    </xf>
    <xf numFmtId="37" fontId="0" fillId="2" borderId="54" xfId="0" applyNumberFormat="1" applyFill="1" applyBorder="1" applyAlignment="1" applyProtection="1">
      <alignment/>
      <protection/>
    </xf>
    <xf numFmtId="164" fontId="0" fillId="8" borderId="0" xfId="0" applyFill="1" applyAlignment="1">
      <alignment/>
    </xf>
    <xf numFmtId="164" fontId="0" fillId="8" borderId="0" xfId="0" applyFill="1" applyAlignment="1" applyProtection="1">
      <alignment/>
      <protection/>
    </xf>
    <xf numFmtId="164" fontId="0" fillId="5" borderId="16" xfId="0" applyNumberFormat="1" applyFont="1" applyFill="1" applyBorder="1" applyAlignment="1" applyProtection="1">
      <alignment horizontal="center"/>
      <protection locked="0"/>
    </xf>
    <xf numFmtId="164" fontId="0" fillId="5" borderId="46" xfId="0" applyNumberFormat="1" applyFont="1" applyFill="1" applyBorder="1" applyAlignment="1" applyProtection="1">
      <alignment horizontal="center"/>
      <protection locked="0"/>
    </xf>
    <xf numFmtId="164" fontId="8" fillId="4" borderId="52" xfId="0" applyNumberFormat="1" applyFont="1" applyFill="1" applyBorder="1" applyAlignment="1" applyProtection="1">
      <alignment horizontal="left"/>
      <protection/>
    </xf>
    <xf numFmtId="164" fontId="8" fillId="4" borderId="52" xfId="0" applyNumberFormat="1" applyFont="1" applyFill="1" applyBorder="1" applyAlignment="1" applyProtection="1">
      <alignment horizontal="right"/>
      <protection/>
    </xf>
    <xf numFmtId="3" fontId="8" fillId="4" borderId="43" xfId="0" applyNumberFormat="1" applyFont="1" applyFill="1" applyBorder="1" applyAlignment="1" applyProtection="1">
      <alignment horizontal="center"/>
      <protection/>
    </xf>
    <xf numFmtId="169" fontId="26" fillId="0" borderId="43" xfId="0" applyNumberFormat="1" applyFont="1" applyBorder="1" applyAlignment="1" applyProtection="1">
      <alignment horizontal="center"/>
      <protection locked="0"/>
    </xf>
    <xf numFmtId="164" fontId="5" fillId="0" borderId="23" xfId="0" applyNumberFormat="1" applyFont="1" applyBorder="1" applyAlignment="1" applyProtection="1">
      <alignment horizontal="right"/>
      <protection/>
    </xf>
    <xf numFmtId="164" fontId="29" fillId="0" borderId="28" xfId="0" applyNumberFormat="1" applyFont="1" applyBorder="1" applyAlignment="1" applyProtection="1">
      <alignment/>
      <protection locked="0"/>
    </xf>
    <xf numFmtId="164" fontId="5" fillId="0" borderId="55" xfId="0" applyNumberFormat="1" applyFont="1" applyBorder="1" applyAlignment="1" applyProtection="1">
      <alignment horizontal="right"/>
      <protection/>
    </xf>
    <xf numFmtId="164" fontId="27" fillId="0" borderId="23" xfId="0" applyNumberFormat="1" applyFont="1" applyBorder="1" applyAlignment="1" applyProtection="1">
      <alignment horizontal="right"/>
      <protection/>
    </xf>
    <xf numFmtId="164" fontId="27" fillId="0" borderId="28" xfId="0" applyNumberFormat="1" applyFont="1" applyBorder="1" applyAlignment="1" applyProtection="1">
      <alignment/>
      <protection/>
    </xf>
    <xf numFmtId="164" fontId="5" fillId="0" borderId="28" xfId="0" applyNumberFormat="1" applyFont="1" applyBorder="1" applyAlignment="1" applyProtection="1">
      <alignment/>
      <protection/>
    </xf>
    <xf numFmtId="164" fontId="0" fillId="0" borderId="38" xfId="0" applyBorder="1" applyAlignment="1" applyProtection="1">
      <alignment horizontal="center"/>
      <protection/>
    </xf>
    <xf numFmtId="164" fontId="5" fillId="0" borderId="43" xfId="0" applyFont="1" applyBorder="1" applyAlignment="1" applyProtection="1">
      <alignment horizontal="center"/>
      <protection/>
    </xf>
    <xf numFmtId="164" fontId="5" fillId="8" borderId="0" xfId="0" applyFont="1" applyFill="1" applyAlignment="1" applyProtection="1">
      <alignment horizontal="center"/>
      <protection/>
    </xf>
    <xf numFmtId="167" fontId="0" fillId="0" borderId="43" xfId="0" applyNumberFormat="1" applyBorder="1" applyAlignment="1" applyProtection="1">
      <alignment/>
      <protection/>
    </xf>
    <xf numFmtId="164" fontId="0" fillId="5" borderId="16" xfId="0" applyNumberFormat="1" applyFont="1" applyFill="1" applyBorder="1" applyAlignment="1" applyProtection="1">
      <alignment horizontal="center"/>
      <protection/>
    </xf>
    <xf numFmtId="164" fontId="0" fillId="5" borderId="46" xfId="0" applyNumberFormat="1" applyFont="1" applyFill="1" applyBorder="1" applyAlignment="1" applyProtection="1">
      <alignment horizontal="center"/>
      <protection/>
    </xf>
    <xf numFmtId="164" fontId="0" fillId="6" borderId="56" xfId="0" applyNumberFormat="1" applyFill="1" applyBorder="1" applyAlignment="1" applyProtection="1">
      <alignment horizontal="center"/>
      <protection/>
    </xf>
    <xf numFmtId="164" fontId="0" fillId="6" borderId="39" xfId="0" applyNumberFormat="1" applyFill="1" applyBorder="1" applyAlignment="1" applyProtection="1">
      <alignment horizontal="center"/>
      <protection/>
    </xf>
    <xf numFmtId="164" fontId="0" fillId="6" borderId="52" xfId="0" applyNumberFormat="1" applyFill="1" applyBorder="1" applyAlignment="1" applyProtection="1">
      <alignment horizontal="center"/>
      <protection/>
    </xf>
    <xf numFmtId="1" fontId="9" fillId="0" borderId="57" xfId="0" applyNumberFormat="1" applyFont="1" applyBorder="1" applyAlignment="1" applyProtection="1">
      <alignment horizontal="center"/>
      <protection locked="0"/>
    </xf>
    <xf numFmtId="1" fontId="9" fillId="0" borderId="58" xfId="0" applyNumberFormat="1" applyFont="1" applyBorder="1" applyAlignment="1" applyProtection="1">
      <alignment horizontal="center"/>
      <protection locked="0"/>
    </xf>
    <xf numFmtId="1" fontId="9" fillId="0" borderId="59" xfId="0" applyNumberFormat="1" applyFont="1" applyBorder="1" applyAlignment="1" applyProtection="1">
      <alignment horizontal="center"/>
      <protection locked="0"/>
    </xf>
    <xf numFmtId="167" fontId="0" fillId="0" borderId="43" xfId="0" applyNumberFormat="1" applyFont="1" applyBorder="1" applyAlignment="1" applyProtection="1">
      <alignment/>
      <protection/>
    </xf>
    <xf numFmtId="167" fontId="0" fillId="8" borderId="43" xfId="0" applyNumberFormat="1" applyFill="1" applyBorder="1" applyAlignment="1" applyProtection="1">
      <alignment horizontal="center"/>
      <protection/>
    </xf>
    <xf numFmtId="167" fontId="0" fillId="8" borderId="39" xfId="0" applyNumberFormat="1" applyFill="1" applyBorder="1" applyAlignment="1" applyProtection="1">
      <alignment horizontal="center"/>
      <protection/>
    </xf>
    <xf numFmtId="167" fontId="0" fillId="0" borderId="43" xfId="0" applyNumberFormat="1" applyFill="1" applyBorder="1" applyAlignment="1" applyProtection="1">
      <alignment horizontal="center"/>
      <protection/>
    </xf>
    <xf numFmtId="167" fontId="0" fillId="0" borderId="43" xfId="0" applyNumberFormat="1" applyFont="1" applyFill="1" applyBorder="1" applyAlignment="1" applyProtection="1">
      <alignment horizontal="center"/>
      <protection/>
    </xf>
    <xf numFmtId="1" fontId="0" fillId="0" borderId="0" xfId="0" applyNumberFormat="1" applyFont="1" applyBorder="1" applyAlignment="1" applyProtection="1">
      <alignment horizontal="center"/>
      <protection/>
    </xf>
    <xf numFmtId="1" fontId="0" fillId="0" borderId="0" xfId="0" applyNumberFormat="1" applyAlignment="1" applyProtection="1">
      <alignment horizontal="center"/>
      <protection/>
    </xf>
    <xf numFmtId="167" fontId="11" fillId="0" borderId="60" xfId="0" applyNumberFormat="1" applyFont="1" applyBorder="1" applyAlignment="1" applyProtection="1">
      <alignment horizontal="center"/>
      <protection locked="0"/>
    </xf>
    <xf numFmtId="170" fontId="11" fillId="0" borderId="61" xfId="21" applyNumberFormat="1" applyFont="1" applyBorder="1" applyAlignment="1" applyProtection="1">
      <alignment horizontal="center"/>
      <protection locked="0"/>
    </xf>
    <xf numFmtId="167" fontId="11" fillId="0" borderId="62" xfId="0" applyNumberFormat="1" applyFont="1" applyBorder="1" applyAlignment="1" applyProtection="1">
      <alignment horizontal="center"/>
      <protection locked="0"/>
    </xf>
    <xf numFmtId="170" fontId="11" fillId="0" borderId="63" xfId="21" applyNumberFormat="1" applyFont="1" applyBorder="1" applyAlignment="1" applyProtection="1">
      <alignment horizontal="center"/>
      <protection locked="0"/>
    </xf>
    <xf numFmtId="167" fontId="11" fillId="0" borderId="64" xfId="0" applyNumberFormat="1" applyFont="1" applyBorder="1" applyAlignment="1" applyProtection="1">
      <alignment horizontal="center"/>
      <protection locked="0"/>
    </xf>
    <xf numFmtId="170" fontId="11" fillId="0" borderId="65" xfId="21" applyNumberFormat="1" applyFont="1" applyBorder="1" applyAlignment="1" applyProtection="1">
      <alignment horizontal="center"/>
      <protection locked="0"/>
    </xf>
    <xf numFmtId="164" fontId="0" fillId="0" borderId="66" xfId="0" applyNumberFormat="1" applyBorder="1" applyAlignment="1" applyProtection="1">
      <alignment/>
      <protection/>
    </xf>
    <xf numFmtId="164" fontId="0" fillId="0" borderId="67" xfId="0" applyNumberFormat="1" applyBorder="1" applyAlignment="1" applyProtection="1">
      <alignment horizontal="center"/>
      <protection/>
    </xf>
    <xf numFmtId="164" fontId="0" fillId="0" borderId="68" xfId="0" applyNumberFormat="1" applyBorder="1" applyAlignment="1" applyProtection="1">
      <alignment horizontal="center"/>
      <protection/>
    </xf>
    <xf numFmtId="164" fontId="0" fillId="0" borderId="69" xfId="0" applyNumberFormat="1" applyBorder="1" applyAlignment="1" applyProtection="1">
      <alignment horizontal="center"/>
      <protection/>
    </xf>
    <xf numFmtId="164" fontId="0" fillId="0" borderId="70" xfId="0" applyNumberFormat="1" applyBorder="1" applyAlignment="1" applyProtection="1">
      <alignment horizontal="center"/>
      <protection/>
    </xf>
    <xf numFmtId="164" fontId="0" fillId="0" borderId="71" xfId="0" applyNumberFormat="1" applyBorder="1" applyAlignment="1" applyProtection="1">
      <alignment horizontal="center"/>
      <protection/>
    </xf>
    <xf numFmtId="167" fontId="11" fillId="0" borderId="57" xfId="0" applyNumberFormat="1" applyFont="1" applyBorder="1" applyAlignment="1" applyProtection="1">
      <alignment horizontal="center"/>
      <protection locked="0"/>
    </xf>
    <xf numFmtId="167" fontId="11" fillId="0" borderId="58" xfId="0" applyNumberFormat="1" applyFont="1" applyBorder="1" applyAlignment="1" applyProtection="1">
      <alignment horizontal="center"/>
      <protection locked="0"/>
    </xf>
    <xf numFmtId="167" fontId="11" fillId="0" borderId="59" xfId="0" applyNumberFormat="1" applyFont="1" applyBorder="1" applyAlignment="1" applyProtection="1">
      <alignment horizontal="center"/>
      <protection locked="0"/>
    </xf>
    <xf numFmtId="164" fontId="11" fillId="0" borderId="61" xfId="0" applyFont="1" applyBorder="1" applyAlignment="1" applyProtection="1">
      <alignment horizontal="center"/>
      <protection locked="0"/>
    </xf>
    <xf numFmtId="164" fontId="11" fillId="0" borderId="63" xfId="0" applyFont="1" applyBorder="1" applyAlignment="1" applyProtection="1">
      <alignment horizontal="center"/>
      <protection locked="0"/>
    </xf>
    <xf numFmtId="164" fontId="11" fillId="0" borderId="65" xfId="0" applyFont="1" applyBorder="1" applyAlignment="1" applyProtection="1">
      <alignment horizontal="center"/>
      <protection locked="0"/>
    </xf>
    <xf numFmtId="164" fontId="0" fillId="0" borderId="0" xfId="0" applyNumberFormat="1" applyFill="1" applyBorder="1" applyAlignment="1" applyProtection="1">
      <alignment horizontal="center"/>
      <protection/>
    </xf>
    <xf numFmtId="164" fontId="9" fillId="8" borderId="0" xfId="0" applyNumberFormat="1" applyFont="1" applyFill="1" applyAlignment="1" applyProtection="1">
      <alignment/>
      <protection/>
    </xf>
    <xf numFmtId="167" fontId="30" fillId="8" borderId="39" xfId="0" applyNumberFormat="1" applyFont="1" applyFill="1" applyBorder="1" applyAlignment="1" applyProtection="1">
      <alignment/>
      <protection/>
    </xf>
    <xf numFmtId="167" fontId="0" fillId="0" borderId="56" xfId="0" applyNumberFormat="1" applyFont="1" applyBorder="1" applyAlignment="1" applyProtection="1">
      <alignment/>
      <protection/>
    </xf>
    <xf numFmtId="164" fontId="30" fillId="8" borderId="72" xfId="0" applyFont="1" applyFill="1" applyBorder="1" applyAlignment="1" applyProtection="1">
      <alignment/>
      <protection/>
    </xf>
    <xf numFmtId="164" fontId="30" fillId="8" borderId="73" xfId="0" applyFont="1" applyFill="1" applyBorder="1" applyAlignment="1" applyProtection="1">
      <alignment/>
      <protection/>
    </xf>
    <xf numFmtId="164" fontId="30" fillId="8" borderId="74" xfId="0" applyFont="1" applyFill="1" applyBorder="1" applyAlignment="1" applyProtection="1">
      <alignment/>
      <protection/>
    </xf>
    <xf numFmtId="164" fontId="0" fillId="0" borderId="56" xfId="0" applyFont="1" applyBorder="1" applyAlignment="1" applyProtection="1">
      <alignment horizontal="center"/>
      <protection/>
    </xf>
    <xf numFmtId="164" fontId="0" fillId="0" borderId="56" xfId="0" applyBorder="1" applyAlignment="1" applyProtection="1">
      <alignment horizontal="center"/>
      <protection/>
    </xf>
    <xf numFmtId="164" fontId="9" fillId="0" borderId="75" xfId="0" applyNumberFormat="1" applyFont="1" applyBorder="1" applyAlignment="1" applyProtection="1">
      <alignment horizontal="left"/>
      <protection locked="0"/>
    </xf>
    <xf numFmtId="164" fontId="0" fillId="0" borderId="39" xfId="0" applyFont="1" applyBorder="1" applyAlignment="1" applyProtection="1">
      <alignment horizontal="center"/>
      <protection/>
    </xf>
    <xf numFmtId="164" fontId="0" fillId="0" borderId="39" xfId="0" applyBorder="1" applyAlignment="1" applyProtection="1">
      <alignment horizontal="center"/>
      <protection/>
    </xf>
    <xf numFmtId="164" fontId="0" fillId="0" borderId="52" xfId="0" applyFont="1" applyBorder="1" applyAlignment="1" applyProtection="1">
      <alignment horizontal="center"/>
      <protection/>
    </xf>
    <xf numFmtId="164" fontId="0" fillId="0" borderId="52" xfId="0" applyBorder="1" applyAlignment="1" applyProtection="1">
      <alignment horizontal="center"/>
      <protection/>
    </xf>
    <xf numFmtId="167" fontId="0" fillId="0" borderId="43" xfId="0" applyNumberFormat="1" applyBorder="1" applyAlignment="1" applyProtection="1">
      <alignment horizontal="center"/>
      <protection/>
    </xf>
    <xf numFmtId="167" fontId="0" fillId="0" borderId="56" xfId="0" applyNumberFormat="1" applyBorder="1" applyAlignment="1" applyProtection="1">
      <alignment horizontal="center"/>
      <protection/>
    </xf>
    <xf numFmtId="167" fontId="0" fillId="0" borderId="39" xfId="0" applyNumberFormat="1" applyBorder="1" applyAlignment="1" applyProtection="1">
      <alignment horizontal="center"/>
      <protection/>
    </xf>
    <xf numFmtId="167" fontId="0" fillId="0" borderId="52" xfId="0" applyNumberFormat="1" applyBorder="1" applyAlignment="1" applyProtection="1">
      <alignment horizontal="center"/>
      <protection/>
    </xf>
    <xf numFmtId="167" fontId="0" fillId="0" borderId="0" xfId="0" applyNumberFormat="1" applyAlignment="1" applyProtection="1">
      <alignment horizontal="center"/>
      <protection/>
    </xf>
    <xf numFmtId="164" fontId="11" fillId="0" borderId="76" xfId="0" applyFont="1" applyBorder="1" applyAlignment="1" applyProtection="1">
      <alignment horizontal="center"/>
      <protection locked="0"/>
    </xf>
    <xf numFmtId="164" fontId="11" fillId="0" borderId="77" xfId="0" applyFont="1" applyBorder="1" applyAlignment="1" applyProtection="1">
      <alignment horizontal="center"/>
      <protection locked="0"/>
    </xf>
    <xf numFmtId="164" fontId="11" fillId="0" borderId="78" xfId="0" applyFont="1" applyBorder="1" applyAlignment="1" applyProtection="1">
      <alignment horizontal="center"/>
      <protection locked="0"/>
    </xf>
    <xf numFmtId="164" fontId="5" fillId="0" borderId="0" xfId="0" applyFont="1" applyAlignment="1" applyProtection="1">
      <alignment/>
      <protection/>
    </xf>
    <xf numFmtId="164" fontId="8" fillId="0" borderId="56" xfId="0" applyFont="1" applyBorder="1" applyAlignment="1" applyProtection="1">
      <alignment horizontal="center"/>
      <protection/>
    </xf>
    <xf numFmtId="167" fontId="0" fillId="0" borderId="79" xfId="0" applyNumberFormat="1" applyFont="1" applyBorder="1" applyAlignment="1" applyProtection="1">
      <alignment/>
      <protection/>
    </xf>
    <xf numFmtId="164" fontId="11" fillId="8" borderId="72" xfId="0" applyFont="1" applyFill="1" applyBorder="1" applyAlignment="1" applyProtection="1">
      <alignment/>
      <protection/>
    </xf>
    <xf numFmtId="164" fontId="11" fillId="8" borderId="73" xfId="0" applyFont="1" applyFill="1" applyBorder="1" applyAlignment="1" applyProtection="1">
      <alignment/>
      <protection/>
    </xf>
    <xf numFmtId="164" fontId="11" fillId="8" borderId="74" xfId="0" applyFont="1" applyFill="1" applyBorder="1" applyAlignment="1" applyProtection="1">
      <alignment/>
      <protection/>
    </xf>
    <xf numFmtId="167" fontId="11" fillId="8" borderId="56" xfId="0" applyNumberFormat="1" applyFont="1" applyFill="1" applyBorder="1" applyAlignment="1" applyProtection="1">
      <alignment/>
      <protection/>
    </xf>
    <xf numFmtId="167" fontId="0" fillId="0" borderId="79" xfId="0" applyNumberFormat="1" applyBorder="1" applyAlignment="1" applyProtection="1">
      <alignment/>
      <protection/>
    </xf>
    <xf numFmtId="164" fontId="8" fillId="0" borderId="0" xfId="0" applyFont="1" applyAlignment="1" applyProtection="1">
      <alignment horizontal="left"/>
      <protection/>
    </xf>
    <xf numFmtId="164" fontId="0" fillId="7" borderId="0" xfId="0" applyFill="1" applyAlignment="1" applyProtection="1">
      <alignment/>
      <protection/>
    </xf>
    <xf numFmtId="164" fontId="17" fillId="0" borderId="0" xfId="0" applyFont="1" applyAlignment="1" applyProtection="1">
      <alignment/>
      <protection/>
    </xf>
    <xf numFmtId="164" fontId="8" fillId="0" borderId="0" xfId="0" applyFont="1" applyBorder="1" applyAlignment="1" applyProtection="1">
      <alignment horizontal="center"/>
      <protection/>
    </xf>
    <xf numFmtId="164" fontId="8" fillId="0" borderId="0" xfId="0" applyFont="1" applyAlignment="1" applyProtection="1">
      <alignment horizontal="right"/>
      <protection/>
    </xf>
    <xf numFmtId="164" fontId="0" fillId="3" borderId="0" xfId="0" applyFill="1" applyAlignment="1" applyProtection="1">
      <alignment/>
      <protection/>
    </xf>
    <xf numFmtId="167" fontId="0" fillId="0" borderId="44" xfId="0" applyNumberFormat="1" applyBorder="1" applyAlignment="1" applyProtection="1">
      <alignment/>
      <protection/>
    </xf>
    <xf numFmtId="167" fontId="11" fillId="8" borderId="0" xfId="0" applyNumberFormat="1" applyFont="1" applyFill="1" applyAlignment="1" applyProtection="1">
      <alignment/>
      <protection/>
    </xf>
    <xf numFmtId="164" fontId="17" fillId="0" borderId="0" xfId="0" applyFont="1" applyAlignment="1" applyProtection="1">
      <alignment horizontal="right"/>
      <protection/>
    </xf>
    <xf numFmtId="164" fontId="0" fillId="0" borderId="43" xfId="0" applyBorder="1" applyAlignment="1" applyProtection="1">
      <alignment/>
      <protection/>
    </xf>
    <xf numFmtId="164" fontId="0" fillId="0" borderId="80" xfId="0" applyNumberFormat="1" applyBorder="1" applyAlignment="1" applyProtection="1">
      <alignment horizontal="center"/>
      <protection/>
    </xf>
    <xf numFmtId="164" fontId="9" fillId="0" borderId="81" xfId="0" applyNumberFormat="1" applyFont="1" applyBorder="1" applyAlignment="1" applyProtection="1">
      <alignment horizontal="left"/>
      <protection locked="0"/>
    </xf>
    <xf numFmtId="167" fontId="0" fillId="0" borderId="51" xfId="0" applyNumberFormat="1" applyFont="1" applyBorder="1" applyAlignment="1" applyProtection="1">
      <alignment/>
      <protection/>
    </xf>
    <xf numFmtId="167" fontId="0" fillId="0" borderId="82" xfId="0" applyNumberFormat="1" applyBorder="1" applyAlignment="1" applyProtection="1">
      <alignment/>
      <protection/>
    </xf>
    <xf numFmtId="167" fontId="0" fillId="0" borderId="51" xfId="0" applyNumberFormat="1" applyBorder="1" applyAlignment="1" applyProtection="1">
      <alignment/>
      <protection/>
    </xf>
    <xf numFmtId="167" fontId="0" fillId="0" borderId="52" xfId="0" applyNumberFormat="1" applyBorder="1" applyAlignment="1" applyProtection="1">
      <alignment/>
      <protection/>
    </xf>
    <xf numFmtId="167" fontId="0" fillId="0" borderId="43" xfId="0" applyNumberFormat="1" applyFont="1" applyBorder="1" applyAlignment="1" applyProtection="1">
      <alignment horizontal="right"/>
      <protection/>
    </xf>
    <xf numFmtId="167" fontId="0" fillId="0" borderId="83" xfId="0" applyNumberFormat="1" applyFont="1" applyBorder="1" applyAlignment="1" applyProtection="1">
      <alignment/>
      <protection/>
    </xf>
    <xf numFmtId="167" fontId="0" fillId="0" borderId="52" xfId="0" applyNumberFormat="1" applyFont="1" applyBorder="1" applyAlignment="1" applyProtection="1">
      <alignment/>
      <protection/>
    </xf>
    <xf numFmtId="167" fontId="0" fillId="0" borderId="83" xfId="0" applyNumberFormat="1" applyBorder="1" applyAlignment="1" applyProtection="1">
      <alignment/>
      <protection/>
    </xf>
    <xf numFmtId="164" fontId="0" fillId="0" borderId="84" xfId="0" applyNumberFormat="1" applyBorder="1" applyAlignment="1" applyProtection="1">
      <alignment horizontal="center"/>
      <protection/>
    </xf>
    <xf numFmtId="164" fontId="0" fillId="0" borderId="85" xfId="0" applyNumberFormat="1" applyBorder="1" applyAlignment="1" applyProtection="1">
      <alignment horizontal="center"/>
      <protection/>
    </xf>
    <xf numFmtId="164" fontId="9" fillId="0" borderId="20" xfId="0" applyNumberFormat="1" applyFont="1" applyBorder="1" applyAlignment="1" applyProtection="1">
      <alignment/>
      <protection locked="0"/>
    </xf>
    <xf numFmtId="164" fontId="9" fillId="0" borderId="19" xfId="0" applyNumberFormat="1" applyFont="1" applyBorder="1" applyAlignment="1" applyProtection="1">
      <alignment/>
      <protection locked="0"/>
    </xf>
    <xf numFmtId="164" fontId="9" fillId="0" borderId="86" xfId="0" applyNumberFormat="1" applyFont="1" applyBorder="1" applyAlignment="1" applyProtection="1">
      <alignment/>
      <protection locked="0"/>
    </xf>
    <xf numFmtId="164" fontId="9" fillId="0" borderId="87" xfId="0" applyNumberFormat="1" applyFont="1" applyBorder="1" applyAlignment="1" applyProtection="1">
      <alignment/>
      <protection locked="0"/>
    </xf>
    <xf numFmtId="164" fontId="9" fillId="0" borderId="20" xfId="0" applyNumberFormat="1" applyFont="1" applyBorder="1" applyAlignment="1" applyProtection="1">
      <alignment horizontal="left"/>
      <protection locked="0"/>
    </xf>
    <xf numFmtId="164" fontId="9" fillId="0" borderId="19" xfId="0" applyNumberFormat="1" applyFont="1" applyBorder="1" applyAlignment="1" applyProtection="1">
      <alignment horizontal="left"/>
      <protection locked="0"/>
    </xf>
    <xf numFmtId="164" fontId="0" fillId="7" borderId="84" xfId="0" applyNumberFormat="1" applyFill="1" applyBorder="1" applyAlignment="1" applyProtection="1">
      <alignment horizontal="center"/>
      <protection/>
    </xf>
    <xf numFmtId="164" fontId="0" fillId="7" borderId="85" xfId="0" applyNumberFormat="1" applyFill="1" applyBorder="1" applyAlignment="1" applyProtection="1">
      <alignment horizontal="center"/>
      <protection/>
    </xf>
    <xf numFmtId="164" fontId="0" fillId="7" borderId="88" xfId="0" applyNumberFormat="1" applyFill="1" applyBorder="1" applyAlignment="1" applyProtection="1">
      <alignment horizontal="center"/>
      <protection/>
    </xf>
    <xf numFmtId="164" fontId="0" fillId="0" borderId="88" xfId="0" applyNumberFormat="1" applyBorder="1" applyAlignment="1" applyProtection="1">
      <alignment horizontal="center"/>
      <protection/>
    </xf>
    <xf numFmtId="164" fontId="0" fillId="0" borderId="84" xfId="0" applyBorder="1" applyAlignment="1" applyProtection="1">
      <alignment horizontal="center"/>
      <protection/>
    </xf>
    <xf numFmtId="164" fontId="0" fillId="0" borderId="85" xfId="0" applyBorder="1" applyAlignment="1" applyProtection="1">
      <alignment horizontal="center"/>
      <protection/>
    </xf>
    <xf numFmtId="164" fontId="0" fillId="0" borderId="88" xfId="0" applyBorder="1" applyAlignment="1" applyProtection="1">
      <alignment horizontal="center"/>
      <protection/>
    </xf>
    <xf numFmtId="164" fontId="9" fillId="0" borderId="20" xfId="0" applyNumberFormat="1" applyFont="1" applyFill="1" applyBorder="1" applyAlignment="1" applyProtection="1">
      <alignment/>
      <protection locked="0"/>
    </xf>
    <xf numFmtId="164" fontId="9" fillId="0" borderId="19" xfId="0" applyNumberFormat="1" applyFont="1" applyFill="1" applyBorder="1" applyAlignment="1" applyProtection="1">
      <alignment/>
      <protection locked="0"/>
    </xf>
    <xf numFmtId="164" fontId="21" fillId="0" borderId="20" xfId="0" applyNumberFormat="1" applyFont="1" applyBorder="1" applyAlignment="1" applyProtection="1">
      <alignment horizontal="center"/>
      <protection/>
    </xf>
    <xf numFmtId="164" fontId="21" fillId="0" borderId="31" xfId="0" applyNumberFormat="1" applyFont="1" applyBorder="1" applyAlignment="1" applyProtection="1">
      <alignment horizontal="center"/>
      <protection/>
    </xf>
    <xf numFmtId="164" fontId="21" fillId="0" borderId="33" xfId="0" applyNumberFormat="1" applyFont="1" applyBorder="1" applyAlignment="1" applyProtection="1">
      <alignment horizontal="center"/>
      <protection/>
    </xf>
    <xf numFmtId="164" fontId="9" fillId="3" borderId="20" xfId="0" applyNumberFormat="1" applyFont="1" applyFill="1" applyBorder="1" applyAlignment="1" applyProtection="1">
      <alignment/>
      <protection/>
    </xf>
    <xf numFmtId="164" fontId="9" fillId="3" borderId="31" xfId="0" applyNumberFormat="1" applyFont="1" applyFill="1" applyBorder="1" applyAlignment="1" applyProtection="1">
      <alignment/>
      <protection/>
    </xf>
    <xf numFmtId="164" fontId="9" fillId="3" borderId="33" xfId="0" applyNumberFormat="1" applyFont="1" applyFill="1" applyBorder="1" applyAlignment="1" applyProtection="1">
      <alignment/>
      <protection/>
    </xf>
    <xf numFmtId="3" fontId="21" fillId="0" borderId="20" xfId="0" applyNumberFormat="1" applyFont="1" applyFill="1" applyBorder="1" applyAlignment="1" applyProtection="1">
      <alignment horizontal="center"/>
      <protection/>
    </xf>
    <xf numFmtId="3" fontId="21" fillId="0" borderId="31" xfId="0" applyNumberFormat="1" applyFont="1" applyFill="1" applyBorder="1" applyAlignment="1" applyProtection="1">
      <alignment horizontal="center"/>
      <protection/>
    </xf>
    <xf numFmtId="3" fontId="21" fillId="0" borderId="33" xfId="0" applyNumberFormat="1" applyFont="1" applyFill="1" applyBorder="1" applyAlignment="1" applyProtection="1">
      <alignment horizontal="center"/>
      <protection/>
    </xf>
    <xf numFmtId="164" fontId="8" fillId="0" borderId="20" xfId="0" applyNumberFormat="1" applyFont="1" applyBorder="1" applyAlignment="1" applyProtection="1">
      <alignment/>
      <protection/>
    </xf>
    <xf numFmtId="164" fontId="8" fillId="0" borderId="19" xfId="0" applyNumberFormat="1" applyFont="1" applyBorder="1" applyAlignment="1" applyProtection="1">
      <alignment/>
      <protection/>
    </xf>
    <xf numFmtId="164" fontId="8" fillId="0" borderId="20" xfId="0" applyNumberFormat="1" applyFont="1" applyBorder="1" applyAlignment="1" applyProtection="1">
      <alignment horizontal="left"/>
      <protection/>
    </xf>
    <xf numFmtId="164" fontId="8" fillId="0" borderId="19" xfId="0" applyNumberFormat="1" applyFont="1" applyBorder="1" applyAlignment="1" applyProtection="1">
      <alignment horizontal="left"/>
      <protection/>
    </xf>
    <xf numFmtId="164" fontId="9" fillId="3" borderId="20" xfId="0" applyNumberFormat="1" applyFont="1" applyFill="1" applyBorder="1" applyAlignment="1" applyProtection="1">
      <alignment horizontal="left"/>
      <protection/>
    </xf>
    <xf numFmtId="164" fontId="9" fillId="3" borderId="31" xfId="0" applyNumberFormat="1" applyFont="1" applyFill="1" applyBorder="1" applyAlignment="1" applyProtection="1">
      <alignment horizontal="left"/>
      <protection/>
    </xf>
    <xf numFmtId="164" fontId="9" fillId="3" borderId="33" xfId="0" applyNumberFormat="1" applyFont="1" applyFill="1" applyBorder="1" applyAlignment="1" applyProtection="1">
      <alignment horizontal="left"/>
      <protection/>
    </xf>
    <xf numFmtId="164" fontId="21" fillId="0" borderId="20" xfId="0" applyNumberFormat="1" applyFont="1" applyFill="1" applyBorder="1" applyAlignment="1" applyProtection="1">
      <alignment horizontal="center"/>
      <protection/>
    </xf>
    <xf numFmtId="164" fontId="21" fillId="0" borderId="31" xfId="0" applyNumberFormat="1" applyFont="1" applyFill="1" applyBorder="1" applyAlignment="1" applyProtection="1">
      <alignment horizontal="center"/>
      <protection/>
    </xf>
    <xf numFmtId="164" fontId="21" fillId="0" borderId="33" xfId="0" applyNumberFormat="1" applyFont="1" applyFill="1" applyBorder="1" applyAlignment="1" applyProtection="1">
      <alignment horizontal="center"/>
      <protection/>
    </xf>
    <xf numFmtId="164" fontId="5" fillId="0" borderId="84" xfId="0" applyNumberFormat="1" applyFont="1" applyBorder="1" applyAlignment="1" applyProtection="1">
      <alignment horizontal="center"/>
      <protection/>
    </xf>
    <xf numFmtId="164" fontId="5" fillId="0" borderId="85" xfId="0" applyNumberFormat="1" applyFont="1" applyBorder="1" applyAlignment="1" applyProtection="1">
      <alignment horizontal="center"/>
      <protection/>
    </xf>
    <xf numFmtId="164" fontId="5" fillId="0" borderId="88" xfId="0" applyNumberFormat="1" applyFont="1" applyBorder="1" applyAlignment="1" applyProtection="1">
      <alignment horizontal="center"/>
      <protection/>
    </xf>
    <xf numFmtId="164" fontId="0" fillId="0" borderId="37" xfId="0" applyNumberFormat="1" applyBorder="1" applyAlignment="1" applyProtection="1">
      <alignment horizontal="center"/>
      <protection/>
    </xf>
    <xf numFmtId="164" fontId="0" fillId="0" borderId="12" xfId="0" applyNumberFormat="1" applyBorder="1" applyAlignment="1" applyProtection="1">
      <alignment horizontal="center"/>
      <protection/>
    </xf>
    <xf numFmtId="164" fontId="0" fillId="0" borderId="89" xfId="0" applyNumberFormat="1" applyBorder="1" applyAlignment="1" applyProtection="1">
      <alignment horizontal="center"/>
      <protection/>
    </xf>
    <xf numFmtId="164" fontId="8" fillId="0" borderId="20" xfId="0" applyNumberFormat="1" applyFont="1" applyFill="1" applyBorder="1" applyAlignment="1" applyProtection="1">
      <alignment/>
      <protection/>
    </xf>
    <xf numFmtId="164" fontId="8" fillId="0" borderId="19" xfId="0" applyNumberFormat="1" applyFont="1" applyFill="1" applyBorder="1" applyAlignment="1" applyProtection="1">
      <alignment/>
      <protection/>
    </xf>
    <xf numFmtId="164" fontId="0" fillId="0" borderId="20" xfId="0" applyNumberFormat="1" applyBorder="1" applyAlignment="1" applyProtection="1">
      <alignment horizontal="left"/>
      <protection/>
    </xf>
    <xf numFmtId="164" fontId="0" fillId="0" borderId="31" xfId="0" applyNumberFormat="1" applyBorder="1" applyAlignment="1" applyProtection="1">
      <alignment horizontal="left"/>
      <protection/>
    </xf>
    <xf numFmtId="164" fontId="0" fillId="0" borderId="19" xfId="0" applyNumberFormat="1" applyBorder="1" applyAlignment="1" applyProtection="1">
      <alignment horizontal="left"/>
      <protection/>
    </xf>
    <xf numFmtId="164" fontId="0" fillId="0" borderId="86" xfId="0" applyNumberFormat="1" applyBorder="1" applyAlignment="1" applyProtection="1">
      <alignment horizontal="left"/>
      <protection/>
    </xf>
    <xf numFmtId="164" fontId="0" fillId="0" borderId="90" xfId="0" applyNumberFormat="1" applyBorder="1" applyAlignment="1" applyProtection="1">
      <alignment horizontal="left"/>
      <protection/>
    </xf>
    <xf numFmtId="164" fontId="0" fillId="0" borderId="87" xfId="0" applyNumberFormat="1" applyBorder="1" applyAlignment="1" applyProtection="1">
      <alignment horizontal="left"/>
      <protection/>
    </xf>
    <xf numFmtId="164" fontId="5" fillId="0" borderId="20" xfId="0" applyNumberFormat="1" applyFont="1" applyBorder="1" applyAlignment="1" applyProtection="1">
      <alignment horizontal="center"/>
      <protection/>
    </xf>
    <xf numFmtId="164" fontId="5" fillId="0" borderId="31" xfId="0" applyNumberFormat="1" applyFont="1" applyBorder="1" applyAlignment="1" applyProtection="1">
      <alignment horizontal="center"/>
      <protection/>
    </xf>
    <xf numFmtId="164" fontId="5" fillId="0" borderId="33" xfId="0" applyNumberFormat="1" applyFont="1" applyBorder="1" applyAlignment="1" applyProtection="1">
      <alignment horizontal="center"/>
      <protection/>
    </xf>
    <xf numFmtId="164" fontId="9" fillId="0" borderId="91" xfId="0" applyNumberFormat="1" applyFont="1" applyBorder="1" applyAlignment="1" applyProtection="1">
      <alignment/>
      <protection locked="0"/>
    </xf>
    <xf numFmtId="164" fontId="9" fillId="0" borderId="92" xfId="0" applyNumberFormat="1" applyFont="1" applyBorder="1" applyAlignment="1" applyProtection="1">
      <alignment/>
      <protection locked="0"/>
    </xf>
    <xf numFmtId="164" fontId="0" fillId="0" borderId="81" xfId="0" applyNumberFormat="1" applyBorder="1" applyAlignment="1" applyProtection="1">
      <alignment horizontal="left"/>
      <protection/>
    </xf>
    <xf numFmtId="164" fontId="0" fillId="0" borderId="93" xfId="0" applyNumberFormat="1" applyBorder="1" applyAlignment="1" applyProtection="1">
      <alignment horizontal="left"/>
      <protection/>
    </xf>
    <xf numFmtId="164" fontId="0" fillId="0" borderId="75" xfId="0" applyNumberFormat="1" applyBorder="1" applyAlignment="1" applyProtection="1">
      <alignment horizontal="left"/>
      <protection/>
    </xf>
    <xf numFmtId="164" fontId="5" fillId="0" borderId="20" xfId="0" applyNumberFormat="1" applyFont="1" applyFill="1" applyBorder="1" applyAlignment="1" applyProtection="1">
      <alignment horizontal="center"/>
      <protection/>
    </xf>
    <xf numFmtId="164" fontId="5" fillId="0" borderId="31" xfId="0" applyNumberFormat="1" applyFont="1" applyFill="1" applyBorder="1" applyAlignment="1" applyProtection="1">
      <alignment horizontal="center"/>
      <protection/>
    </xf>
    <xf numFmtId="164" fontId="5" fillId="0" borderId="33" xfId="0" applyNumberFormat="1" applyFont="1" applyFill="1" applyBorder="1" applyAlignment="1" applyProtection="1">
      <alignment horizontal="center"/>
      <protection/>
    </xf>
    <xf numFmtId="164" fontId="0" fillId="0" borderId="3" xfId="0" applyNumberFormat="1" applyBorder="1" applyAlignment="1" applyProtection="1">
      <alignment horizontal="center"/>
      <protection/>
    </xf>
    <xf numFmtId="164" fontId="0" fillId="0" borderId="2" xfId="0" applyNumberFormat="1" applyBorder="1" applyAlignment="1" applyProtection="1">
      <alignment horizontal="center"/>
      <protection/>
    </xf>
    <xf numFmtId="164" fontId="12" fillId="0" borderId="11" xfId="0" applyNumberFormat="1" applyFont="1" applyBorder="1" applyAlignment="1" applyProtection="1">
      <alignment horizontal="center" wrapText="1"/>
      <protection locked="0"/>
    </xf>
    <xf numFmtId="164" fontId="12" fillId="0" borderId="15" xfId="0" applyNumberFormat="1" applyFont="1" applyBorder="1" applyAlignment="1" applyProtection="1">
      <alignment horizontal="center" wrapText="1"/>
      <protection locked="0"/>
    </xf>
    <xf numFmtId="164" fontId="12" fillId="0" borderId="13" xfId="0" applyNumberFormat="1" applyFont="1" applyBorder="1" applyAlignment="1" applyProtection="1">
      <alignment horizontal="center" wrapText="1"/>
      <protection locked="0"/>
    </xf>
    <xf numFmtId="164" fontId="12" fillId="0" borderId="17" xfId="0" applyNumberFormat="1" applyFont="1" applyBorder="1" applyAlignment="1" applyProtection="1">
      <alignment horizontal="center" wrapText="1"/>
      <protection locked="0"/>
    </xf>
    <xf numFmtId="164" fontId="8" fillId="0" borderId="72" xfId="0" applyFont="1" applyBorder="1" applyAlignment="1" applyProtection="1">
      <alignment/>
      <protection/>
    </xf>
    <xf numFmtId="164" fontId="8" fillId="0" borderId="73" xfId="0" applyFont="1" applyBorder="1" applyAlignment="1" applyProtection="1">
      <alignment/>
      <protection/>
    </xf>
    <xf numFmtId="164" fontId="11" fillId="0" borderId="58" xfId="0" applyFont="1" applyBorder="1" applyAlignment="1" applyProtection="1">
      <alignment/>
      <protection locked="0"/>
    </xf>
    <xf numFmtId="164" fontId="11" fillId="0" borderId="62" xfId="0" applyFont="1" applyBorder="1" applyAlignment="1" applyProtection="1">
      <alignment/>
      <protection locked="0"/>
    </xf>
    <xf numFmtId="164" fontId="11" fillId="0" borderId="59" xfId="0" applyFont="1" applyBorder="1" applyAlignment="1" applyProtection="1">
      <alignment/>
      <protection locked="0"/>
    </xf>
    <xf numFmtId="164" fontId="11" fillId="0" borderId="64" xfId="0" applyFont="1" applyBorder="1" applyAlignment="1" applyProtection="1">
      <alignment/>
      <protection locked="0"/>
    </xf>
    <xf numFmtId="164" fontId="11" fillId="0" borderId="57" xfId="0" applyFont="1" applyBorder="1" applyAlignment="1" applyProtection="1">
      <alignment/>
      <protection locked="0"/>
    </xf>
    <xf numFmtId="164" fontId="11" fillId="0" borderId="60" xfId="0" applyFont="1" applyBorder="1" applyAlignment="1" applyProtection="1">
      <alignment/>
      <protection locked="0"/>
    </xf>
    <xf numFmtId="167" fontId="9" fillId="0" borderId="77" xfId="0" applyNumberFormat="1" applyFont="1" applyBorder="1" applyAlignment="1" applyProtection="1">
      <alignment horizontal="center"/>
      <protection locked="0"/>
    </xf>
    <xf numFmtId="167" fontId="9" fillId="0" borderId="94" xfId="0" applyNumberFormat="1" applyFont="1" applyBorder="1" applyAlignment="1" applyProtection="1">
      <alignment horizontal="center"/>
      <protection locked="0"/>
    </xf>
    <xf numFmtId="167" fontId="9" fillId="0" borderId="78" xfId="0" applyNumberFormat="1" applyFont="1" applyBorder="1" applyAlignment="1" applyProtection="1">
      <alignment horizontal="center"/>
      <protection locked="0"/>
    </xf>
    <xf numFmtId="167" fontId="9" fillId="0" borderId="95" xfId="0" applyNumberFormat="1" applyFont="1" applyBorder="1" applyAlignment="1" applyProtection="1">
      <alignment horizontal="center"/>
      <protection locked="0"/>
    </xf>
    <xf numFmtId="167" fontId="0" fillId="0" borderId="72" xfId="0" applyNumberFormat="1" applyFont="1" applyBorder="1" applyAlignment="1" applyProtection="1">
      <alignment horizontal="center"/>
      <protection/>
    </xf>
    <xf numFmtId="167" fontId="0" fillId="0" borderId="74" xfId="0" applyNumberFormat="1" applyFont="1" applyBorder="1" applyAlignment="1" applyProtection="1">
      <alignment horizontal="center"/>
      <protection/>
    </xf>
    <xf numFmtId="167" fontId="9" fillId="0" borderId="62" xfId="0" applyNumberFormat="1" applyFont="1" applyBorder="1" applyAlignment="1" applyProtection="1">
      <alignment horizontal="center"/>
      <protection locked="0"/>
    </xf>
    <xf numFmtId="167" fontId="9" fillId="0" borderId="63" xfId="0" applyNumberFormat="1" applyFont="1" applyBorder="1" applyAlignment="1" applyProtection="1">
      <alignment horizontal="center"/>
      <protection locked="0"/>
    </xf>
    <xf numFmtId="167" fontId="9" fillId="0" borderId="64" xfId="0" applyNumberFormat="1" applyFont="1" applyBorder="1" applyAlignment="1" applyProtection="1">
      <alignment horizontal="center"/>
      <protection locked="0"/>
    </xf>
    <xf numFmtId="167" fontId="9" fillId="0" borderId="65" xfId="0" applyNumberFormat="1" applyFont="1" applyBorder="1" applyAlignment="1" applyProtection="1">
      <alignment horizontal="center"/>
      <protection locked="0"/>
    </xf>
    <xf numFmtId="164" fontId="0" fillId="0" borderId="96" xfId="0" applyNumberFormat="1" applyFont="1" applyBorder="1" applyAlignment="1" applyProtection="1">
      <alignment horizontal="center"/>
      <protection/>
    </xf>
    <xf numFmtId="164" fontId="0" fillId="0" borderId="97" xfId="0" applyNumberFormat="1" applyFont="1" applyBorder="1" applyAlignment="1" applyProtection="1">
      <alignment horizontal="center"/>
      <protection/>
    </xf>
    <xf numFmtId="164" fontId="0" fillId="0" borderId="98" xfId="0" applyNumberFormat="1" applyFont="1" applyBorder="1" applyAlignment="1" applyProtection="1">
      <alignment horizontal="center"/>
      <protection/>
    </xf>
    <xf numFmtId="164" fontId="0" fillId="0" borderId="40" xfId="0" applyNumberFormat="1" applyFont="1" applyBorder="1" applyAlignment="1" applyProtection="1">
      <alignment horizontal="center"/>
      <protection/>
    </xf>
    <xf numFmtId="164" fontId="0" fillId="0" borderId="99" xfId="0" applyNumberFormat="1" applyFont="1" applyBorder="1" applyAlignment="1" applyProtection="1">
      <alignment horizontal="center"/>
      <protection/>
    </xf>
    <xf numFmtId="164" fontId="0" fillId="0" borderId="100" xfId="0" applyNumberFormat="1" applyFont="1" applyBorder="1" applyAlignment="1" applyProtection="1">
      <alignment horizontal="center"/>
      <protection/>
    </xf>
    <xf numFmtId="167" fontId="9" fillId="0" borderId="76" xfId="0" applyNumberFormat="1" applyFont="1" applyBorder="1" applyAlignment="1" applyProtection="1">
      <alignment horizontal="center"/>
      <protection locked="0"/>
    </xf>
    <xf numFmtId="167" fontId="9" fillId="0" borderId="101" xfId="0" applyNumberFormat="1" applyFont="1" applyBorder="1" applyAlignment="1" applyProtection="1">
      <alignment horizontal="center"/>
      <protection locked="0"/>
    </xf>
    <xf numFmtId="164" fontId="9" fillId="0" borderId="31" xfId="0" applyNumberFormat="1" applyFont="1" applyBorder="1" applyAlignment="1" applyProtection="1">
      <alignment/>
      <protection locked="0"/>
    </xf>
    <xf numFmtId="164" fontId="9" fillId="0" borderId="90" xfId="0" applyNumberFormat="1" applyFont="1" applyBorder="1" applyAlignment="1" applyProtection="1">
      <alignment/>
      <protection locked="0"/>
    </xf>
    <xf numFmtId="164" fontId="9" fillId="0" borderId="31" xfId="0" applyNumberFormat="1" applyFont="1" applyBorder="1" applyAlignment="1" applyProtection="1">
      <alignment horizontal="left"/>
      <protection locked="0"/>
    </xf>
    <xf numFmtId="164" fontId="0" fillId="7" borderId="14" xfId="0" applyNumberFormat="1" applyFill="1" applyBorder="1" applyAlignment="1" applyProtection="1">
      <alignment horizontal="left"/>
      <protection/>
    </xf>
    <xf numFmtId="164" fontId="0" fillId="7" borderId="30" xfId="0" applyNumberFormat="1" applyFill="1" applyBorder="1" applyAlignment="1" applyProtection="1">
      <alignment horizontal="left"/>
      <protection/>
    </xf>
    <xf numFmtId="164" fontId="0" fillId="7" borderId="12" xfId="0" applyNumberFormat="1" applyFill="1" applyBorder="1" applyAlignment="1" applyProtection="1">
      <alignment horizontal="left"/>
      <protection/>
    </xf>
    <xf numFmtId="164" fontId="8" fillId="0" borderId="72" xfId="0" applyFont="1" applyBorder="1" applyAlignment="1" applyProtection="1">
      <alignment horizontal="center"/>
      <protection/>
    </xf>
    <xf numFmtId="164" fontId="8" fillId="0" borderId="73" xfId="0" applyFont="1" applyBorder="1" applyAlignment="1" applyProtection="1">
      <alignment horizontal="center"/>
      <protection/>
    </xf>
    <xf numFmtId="164" fontId="8" fillId="0" borderId="74" xfId="0" applyFont="1" applyBorder="1" applyAlignment="1" applyProtection="1">
      <alignment horizontal="center"/>
      <protection/>
    </xf>
    <xf numFmtId="164" fontId="8" fillId="4" borderId="29" xfId="0" applyNumberFormat="1" applyFont="1" applyFill="1" applyBorder="1" applyAlignment="1" applyProtection="1">
      <alignment horizontal="left"/>
      <protection/>
    </xf>
    <xf numFmtId="164" fontId="8" fillId="4" borderId="19" xfId="0" applyNumberFormat="1" applyFont="1" applyFill="1" applyBorder="1" applyAlignment="1" applyProtection="1">
      <alignment horizontal="left"/>
      <protection/>
    </xf>
    <xf numFmtId="167" fontId="9" fillId="0" borderId="60" xfId="0" applyNumberFormat="1" applyFont="1" applyBorder="1" applyAlignment="1" applyProtection="1">
      <alignment horizontal="center"/>
      <protection locked="0"/>
    </xf>
    <xf numFmtId="167" fontId="9" fillId="0" borderId="61" xfId="0" applyNumberFormat="1" applyFont="1" applyBorder="1" applyAlignment="1" applyProtection="1">
      <alignment horizontal="center"/>
      <protection locked="0"/>
    </xf>
    <xf numFmtId="164" fontId="0" fillId="0" borderId="0" xfId="0" applyAlignment="1" applyProtection="1">
      <alignment/>
      <protection/>
    </xf>
    <xf numFmtId="164" fontId="11" fillId="0" borderId="72" xfId="0" applyFont="1" applyBorder="1" applyAlignment="1" applyProtection="1">
      <alignment/>
      <protection locked="0"/>
    </xf>
    <xf numFmtId="164" fontId="11" fillId="0" borderId="73" xfId="0" applyFont="1" applyBorder="1" applyAlignment="1" applyProtection="1">
      <alignment/>
      <protection locked="0"/>
    </xf>
    <xf numFmtId="164" fontId="11" fillId="0" borderId="74" xfId="0" applyFont="1" applyBorder="1" applyAlignment="1" applyProtection="1">
      <alignment/>
      <protection locked="0"/>
    </xf>
    <xf numFmtId="164" fontId="11" fillId="0" borderId="43" xfId="0" applyFont="1" applyBorder="1" applyAlignment="1" applyProtection="1">
      <alignment/>
      <protection locked="0"/>
    </xf>
    <xf numFmtId="164" fontId="0" fillId="0" borderId="55" xfId="0" applyBorder="1" applyAlignment="1" applyProtection="1">
      <alignment horizontal="center"/>
      <protection/>
    </xf>
    <xf numFmtId="164" fontId="11" fillId="0" borderId="97" xfId="0" applyFont="1" applyBorder="1" applyAlignment="1" applyProtection="1">
      <alignment/>
      <protection/>
    </xf>
    <xf numFmtId="164" fontId="11" fillId="0" borderId="56" xfId="0" applyFont="1" applyBorder="1" applyAlignment="1" applyProtection="1">
      <alignment/>
      <protection/>
    </xf>
    <xf numFmtId="164" fontId="11" fillId="0" borderId="96" xfId="0" applyFont="1" applyBorder="1" applyAlignment="1" applyProtection="1">
      <alignment/>
      <protection/>
    </xf>
    <xf numFmtId="164" fontId="11" fillId="3" borderId="43" xfId="0" applyFont="1" applyFill="1" applyBorder="1" applyAlignment="1" applyProtection="1">
      <alignment/>
      <protection/>
    </xf>
    <xf numFmtId="164" fontId="0" fillId="0" borderId="55" xfId="0" applyBorder="1" applyAlignment="1" applyProtection="1">
      <alignment horizontal="left"/>
      <protection/>
    </xf>
    <xf numFmtId="164" fontId="0" fillId="0" borderId="100" xfId="0" applyBorder="1" applyAlignment="1" applyProtection="1">
      <alignment horizontal="left"/>
      <protection/>
    </xf>
    <xf numFmtId="164" fontId="5" fillId="0" borderId="72" xfId="0" applyFont="1" applyBorder="1" applyAlignment="1" applyProtection="1">
      <alignment horizontal="center"/>
      <protection/>
    </xf>
    <xf numFmtId="164" fontId="5" fillId="0" borderId="73" xfId="0" applyFont="1" applyBorder="1" applyAlignment="1" applyProtection="1">
      <alignment horizontal="center"/>
      <protection/>
    </xf>
    <xf numFmtId="164" fontId="5" fillId="0" borderId="74" xfId="0" applyFont="1" applyBorder="1" applyAlignment="1" applyProtection="1">
      <alignment horizontal="center"/>
      <protection/>
    </xf>
    <xf numFmtId="164" fontId="8" fillId="0" borderId="55"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114</xdr:row>
      <xdr:rowOff>123825</xdr:rowOff>
    </xdr:from>
    <xdr:to>
      <xdr:col>9</xdr:col>
      <xdr:colOff>609600</xdr:colOff>
      <xdr:row>126</xdr:row>
      <xdr:rowOff>123825</xdr:rowOff>
    </xdr:to>
    <xdr:sp>
      <xdr:nvSpPr>
        <xdr:cNvPr id="1" name="TextBox 12"/>
        <xdr:cNvSpPr txBox="1">
          <a:spLocks noChangeArrowheads="1"/>
        </xdr:cNvSpPr>
      </xdr:nvSpPr>
      <xdr:spPr>
        <a:xfrm>
          <a:off x="3952875" y="22278975"/>
          <a:ext cx="2762250"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Before using this template for next year's analysis, make sure you update the </a:t>
          </a:r>
          <a:r>
            <a:rPr lang="en-US" cap="none" sz="1000" b="0" i="0" u="none" baseline="0">
              <a:solidFill>
                <a:srgbClr val="FF0000"/>
              </a:solidFill>
              <a:latin typeface="Helv"/>
              <a:ea typeface="Helv"/>
              <a:cs typeface="Helv"/>
            </a:rPr>
            <a:t>depreciation schedule above </a:t>
          </a:r>
          <a:r>
            <a:rPr lang="en-US" cap="none" sz="1000" b="0" i="0" u="none" baseline="0">
              <a:latin typeface="Helv"/>
              <a:ea typeface="Helv"/>
              <a:cs typeface="Helv"/>
            </a:rPr>
            <a:t>by removing assets you plan to sell (are actually sold) this year and add any assets that are purchased this year.  Make sure the </a:t>
          </a:r>
          <a:r>
            <a:rPr lang="en-US" cap="none" sz="1000" b="0" i="0" u="none" baseline="0">
              <a:solidFill>
                <a:srgbClr val="FF0000"/>
              </a:solidFill>
              <a:latin typeface="Helv"/>
              <a:ea typeface="Helv"/>
              <a:cs typeface="Helv"/>
            </a:rPr>
            <a:t>planned sales and purchases </a:t>
          </a:r>
          <a:r>
            <a:rPr lang="en-US" cap="none" sz="1000" b="0" i="0" u="none" baseline="0">
              <a:latin typeface="Helv"/>
              <a:ea typeface="Helv"/>
              <a:cs typeface="Helv"/>
            </a:rPr>
            <a:t>are also updated for next year before using this program.</a:t>
          </a:r>
        </a:p>
      </xdr:txBody>
    </xdr:sp>
    <xdr:clientData/>
  </xdr:twoCellAnchor>
  <xdr:twoCellAnchor>
    <xdr:from>
      <xdr:col>11</xdr:col>
      <xdr:colOff>485775</xdr:colOff>
      <xdr:row>133</xdr:row>
      <xdr:rowOff>28575</xdr:rowOff>
    </xdr:from>
    <xdr:to>
      <xdr:col>15</xdr:col>
      <xdr:colOff>123825</xdr:colOff>
      <xdr:row>139</xdr:row>
      <xdr:rowOff>142875</xdr:rowOff>
    </xdr:to>
    <xdr:sp>
      <xdr:nvSpPr>
        <xdr:cNvPr id="2" name="TextBox 13"/>
        <xdr:cNvSpPr txBox="1">
          <a:spLocks noChangeArrowheads="1"/>
        </xdr:cNvSpPr>
      </xdr:nvSpPr>
      <xdr:spPr>
        <a:xfrm>
          <a:off x="8277225" y="25260300"/>
          <a:ext cx="2962275"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All payments on new purchases are assumed to occur the following year.  Hence no interest is paid during this analysis year, however depreciation is taken during this analysis year.
</a:t>
          </a:r>
        </a:p>
      </xdr:txBody>
    </xdr:sp>
    <xdr:clientData/>
  </xdr:twoCellAnchor>
  <xdr:twoCellAnchor>
    <xdr:from>
      <xdr:col>6</xdr:col>
      <xdr:colOff>133350</xdr:colOff>
      <xdr:row>255</xdr:row>
      <xdr:rowOff>123825</xdr:rowOff>
    </xdr:from>
    <xdr:to>
      <xdr:col>9</xdr:col>
      <xdr:colOff>609600</xdr:colOff>
      <xdr:row>267</xdr:row>
      <xdr:rowOff>123825</xdr:rowOff>
    </xdr:to>
    <xdr:sp>
      <xdr:nvSpPr>
        <xdr:cNvPr id="3" name="TextBox 14"/>
        <xdr:cNvSpPr txBox="1">
          <a:spLocks noChangeArrowheads="1"/>
        </xdr:cNvSpPr>
      </xdr:nvSpPr>
      <xdr:spPr>
        <a:xfrm>
          <a:off x="3952875" y="45339000"/>
          <a:ext cx="2762250"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Before using this template for next year's analysis, make sure you update the </a:t>
          </a:r>
          <a:r>
            <a:rPr lang="en-US" cap="none" sz="1000" b="0" i="0" u="none" baseline="0">
              <a:solidFill>
                <a:srgbClr val="FF0000"/>
              </a:solidFill>
              <a:latin typeface="Helv"/>
              <a:ea typeface="Helv"/>
              <a:cs typeface="Helv"/>
            </a:rPr>
            <a:t>depreciation schedule above </a:t>
          </a:r>
          <a:r>
            <a:rPr lang="en-US" cap="none" sz="1000" b="0" i="0" u="none" baseline="0">
              <a:latin typeface="Helv"/>
              <a:ea typeface="Helv"/>
              <a:cs typeface="Helv"/>
            </a:rPr>
            <a:t>by removing assets you plan to sell (are actually sold) this year and add any assets that are purchased this year.  Make sure the </a:t>
          </a:r>
          <a:r>
            <a:rPr lang="en-US" cap="none" sz="1000" b="0" i="0" u="none" baseline="0">
              <a:solidFill>
                <a:srgbClr val="FF0000"/>
              </a:solidFill>
              <a:latin typeface="Helv"/>
              <a:ea typeface="Helv"/>
              <a:cs typeface="Helv"/>
            </a:rPr>
            <a:t>planned sales and purchases </a:t>
          </a:r>
          <a:r>
            <a:rPr lang="en-US" cap="none" sz="1000" b="0" i="0" u="none" baseline="0">
              <a:latin typeface="Helv"/>
              <a:ea typeface="Helv"/>
              <a:cs typeface="Helv"/>
            </a:rPr>
            <a:t>are also updated for next year before using this program.</a:t>
          </a:r>
        </a:p>
      </xdr:txBody>
    </xdr:sp>
    <xdr:clientData/>
  </xdr:twoCellAnchor>
  <xdr:twoCellAnchor>
    <xdr:from>
      <xdr:col>11</xdr:col>
      <xdr:colOff>485775</xdr:colOff>
      <xdr:row>274</xdr:row>
      <xdr:rowOff>28575</xdr:rowOff>
    </xdr:from>
    <xdr:to>
      <xdr:col>15</xdr:col>
      <xdr:colOff>123825</xdr:colOff>
      <xdr:row>280</xdr:row>
      <xdr:rowOff>142875</xdr:rowOff>
    </xdr:to>
    <xdr:sp>
      <xdr:nvSpPr>
        <xdr:cNvPr id="4" name="TextBox 15"/>
        <xdr:cNvSpPr txBox="1">
          <a:spLocks noChangeArrowheads="1"/>
        </xdr:cNvSpPr>
      </xdr:nvSpPr>
      <xdr:spPr>
        <a:xfrm>
          <a:off x="8277225" y="48320325"/>
          <a:ext cx="2962275"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All payments on new purchases are assumed to occur the following year.  Hence no interest is paid during this analysis year, however depreciation is taken during this analysis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B4:B18"/>
  <sheetViews>
    <sheetView showGridLines="0" tabSelected="1" workbookViewId="0" topLeftCell="A1">
      <selection activeCell="A2" sqref="A2"/>
    </sheetView>
  </sheetViews>
  <sheetFormatPr defaultColWidth="9.7109375" defaultRowHeight="12.75"/>
  <sheetData>
    <row r="4" ht="15.75">
      <c r="B4" s="5"/>
    </row>
    <row r="5" ht="15.75">
      <c r="B5" s="4" t="s">
        <v>196</v>
      </c>
    </row>
    <row r="6" ht="15.75">
      <c r="B6" s="4" t="s">
        <v>0</v>
      </c>
    </row>
    <row r="7" ht="15.75">
      <c r="B7" s="5"/>
    </row>
    <row r="8" ht="15.75">
      <c r="B8" s="4" t="s">
        <v>1</v>
      </c>
    </row>
    <row r="9" ht="15.75">
      <c r="B9" s="4" t="s">
        <v>2</v>
      </c>
    </row>
    <row r="10" ht="15.75">
      <c r="B10" s="4" t="s">
        <v>3</v>
      </c>
    </row>
    <row r="11" ht="15.75">
      <c r="B11" s="4" t="s">
        <v>4</v>
      </c>
    </row>
    <row r="12" ht="15.75">
      <c r="B12" s="4" t="s">
        <v>193</v>
      </c>
    </row>
    <row r="13" ht="15.75">
      <c r="B13" s="4" t="s">
        <v>194</v>
      </c>
    </row>
    <row r="14" ht="15.75">
      <c r="B14" s="4" t="s">
        <v>195</v>
      </c>
    </row>
    <row r="15" ht="15.75">
      <c r="B15" s="4"/>
    </row>
    <row r="16" ht="15.75">
      <c r="B16" s="4"/>
    </row>
    <row r="17" ht="15.75">
      <c r="B17" s="5"/>
    </row>
    <row r="18" ht="15.75">
      <c r="B18" s="6" t="s">
        <v>5</v>
      </c>
    </row>
  </sheetData>
  <sheetProtection sheet="1" objects="1" scenarios="1"/>
  <printOptions/>
  <pageMargins left="0.709" right="0.4" top="0.333" bottom="0.333" header="0.5" footer="0.5"/>
  <pageSetup fitToHeight="1" fitToWidth="1" horizontalDpi="300" verticalDpi="300" orientation="landscape" r:id="rId2"/>
  <legacy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R68"/>
  <sheetViews>
    <sheetView showGridLines="0" zoomScale="95" zoomScaleNormal="95" workbookViewId="0" topLeftCell="A1">
      <selection activeCell="A1" sqref="A1"/>
    </sheetView>
  </sheetViews>
  <sheetFormatPr defaultColWidth="9.7109375" defaultRowHeight="12.75"/>
  <cols>
    <col min="1" max="1" width="4.140625" style="0" customWidth="1"/>
    <col min="3" max="3" width="11.7109375" style="0" customWidth="1"/>
    <col min="4" max="4" width="7.7109375" style="0" customWidth="1"/>
    <col min="5" max="5" width="9.421875" style="0" customWidth="1"/>
    <col min="6" max="6" width="8.7109375" style="0" customWidth="1"/>
    <col min="7" max="7" width="7.7109375" style="0" customWidth="1"/>
    <col min="8" max="8" width="8.7109375" style="0" customWidth="1"/>
    <col min="10" max="10" width="8.7109375" style="0" customWidth="1"/>
    <col min="11" max="13" width="7.7109375" style="0" customWidth="1"/>
    <col min="15" max="16" width="7.7109375" style="0" customWidth="1"/>
  </cols>
  <sheetData>
    <row r="1" spans="1:18" ht="12.75">
      <c r="A1" s="97"/>
      <c r="B1" s="97"/>
      <c r="C1" s="97"/>
      <c r="D1" s="97"/>
      <c r="E1" s="97"/>
      <c r="F1" s="97"/>
      <c r="G1" s="97"/>
      <c r="H1" s="97"/>
      <c r="I1" s="97"/>
      <c r="J1" s="97"/>
      <c r="K1" s="97"/>
      <c r="L1" s="97"/>
      <c r="M1" s="97"/>
      <c r="N1" s="97"/>
      <c r="O1" s="97"/>
      <c r="P1" s="97"/>
      <c r="Q1" s="97"/>
      <c r="R1" s="97"/>
    </row>
    <row r="2" spans="1:18" ht="12.75">
      <c r="A2" s="97"/>
      <c r="B2" s="97"/>
      <c r="C2" s="97"/>
      <c r="D2" s="97"/>
      <c r="E2" s="97"/>
      <c r="F2" s="97"/>
      <c r="G2" s="97"/>
      <c r="H2" s="97"/>
      <c r="I2" s="97"/>
      <c r="J2" s="97"/>
      <c r="K2" s="97"/>
      <c r="L2" s="97"/>
      <c r="M2" s="97"/>
      <c r="N2" s="97"/>
      <c r="O2" s="97"/>
      <c r="P2" s="97"/>
      <c r="Q2" s="97"/>
      <c r="R2" s="97"/>
    </row>
    <row r="3" spans="1:18" ht="18.75" thickBot="1">
      <c r="A3" s="97"/>
      <c r="B3" s="37" t="s">
        <v>39</v>
      </c>
      <c r="C3" s="38"/>
      <c r="D3" s="38"/>
      <c r="E3" s="38"/>
      <c r="F3" s="38"/>
      <c r="G3" s="38"/>
      <c r="H3" s="38"/>
      <c r="I3" s="38"/>
      <c r="J3" s="38"/>
      <c r="K3" s="38"/>
      <c r="L3" s="38"/>
      <c r="M3" s="38"/>
      <c r="N3" s="38"/>
      <c r="O3" s="38"/>
      <c r="P3" s="209" t="s">
        <v>339</v>
      </c>
      <c r="Q3" s="210">
        <v>2001</v>
      </c>
      <c r="R3" s="97"/>
    </row>
    <row r="4" spans="1:18" ht="13.5" thickTop="1">
      <c r="A4" s="97"/>
      <c r="B4" s="15"/>
      <c r="C4" s="97"/>
      <c r="D4" s="310" t="s">
        <v>188</v>
      </c>
      <c r="E4" s="311"/>
      <c r="F4" s="312"/>
      <c r="G4" s="302" t="s">
        <v>319</v>
      </c>
      <c r="H4" s="303"/>
      <c r="I4" s="313"/>
      <c r="J4" s="302" t="s">
        <v>191</v>
      </c>
      <c r="K4" s="313"/>
      <c r="L4" s="314" t="s">
        <v>189</v>
      </c>
      <c r="M4" s="315"/>
      <c r="N4" s="316"/>
      <c r="O4" s="302" t="s">
        <v>190</v>
      </c>
      <c r="P4" s="303"/>
      <c r="Q4" s="292"/>
      <c r="R4" s="97"/>
    </row>
    <row r="5" spans="1:18" ht="13.5" thickBot="1">
      <c r="A5" s="97"/>
      <c r="B5" s="39" t="s">
        <v>95</v>
      </c>
      <c r="C5" s="40"/>
      <c r="D5" s="41" t="s">
        <v>40</v>
      </c>
      <c r="E5" s="41" t="s">
        <v>18</v>
      </c>
      <c r="F5" s="41" t="s">
        <v>41</v>
      </c>
      <c r="G5" s="41" t="s">
        <v>42</v>
      </c>
      <c r="H5" s="41" t="s">
        <v>43</v>
      </c>
      <c r="I5" s="41" t="s">
        <v>9</v>
      </c>
      <c r="J5" s="41" t="s">
        <v>44</v>
      </c>
      <c r="K5" s="41" t="s">
        <v>45</v>
      </c>
      <c r="L5" s="41" t="s">
        <v>40</v>
      </c>
      <c r="M5" s="41" t="s">
        <v>18</v>
      </c>
      <c r="N5" s="41" t="s">
        <v>41</v>
      </c>
      <c r="O5" s="41" t="s">
        <v>40</v>
      </c>
      <c r="P5" s="41" t="s">
        <v>18</v>
      </c>
      <c r="Q5" s="42" t="s">
        <v>41</v>
      </c>
      <c r="R5" s="97"/>
    </row>
    <row r="6" spans="1:18" ht="13.5" thickBot="1">
      <c r="A6" s="97"/>
      <c r="B6" s="60"/>
      <c r="C6" s="61">
        <v>1</v>
      </c>
      <c r="D6" s="62">
        <f aca="true" t="shared" si="0" ref="D6:Q6">C6+1</f>
        <v>2</v>
      </c>
      <c r="E6" s="62">
        <f t="shared" si="0"/>
        <v>3</v>
      </c>
      <c r="F6" s="62">
        <f t="shared" si="0"/>
        <v>4</v>
      </c>
      <c r="G6" s="62">
        <f t="shared" si="0"/>
        <v>5</v>
      </c>
      <c r="H6" s="62">
        <f t="shared" si="0"/>
        <v>6</v>
      </c>
      <c r="I6" s="62">
        <f t="shared" si="0"/>
        <v>7</v>
      </c>
      <c r="J6" s="62">
        <f t="shared" si="0"/>
        <v>8</v>
      </c>
      <c r="K6" s="62">
        <f t="shared" si="0"/>
        <v>9</v>
      </c>
      <c r="L6" s="62">
        <f t="shared" si="0"/>
        <v>10</v>
      </c>
      <c r="M6" s="62">
        <f t="shared" si="0"/>
        <v>11</v>
      </c>
      <c r="N6" s="62">
        <f t="shared" si="0"/>
        <v>12</v>
      </c>
      <c r="O6" s="62">
        <f t="shared" si="0"/>
        <v>13</v>
      </c>
      <c r="P6" s="62">
        <f t="shared" si="0"/>
        <v>14</v>
      </c>
      <c r="Q6" s="63">
        <f t="shared" si="0"/>
        <v>15</v>
      </c>
      <c r="R6" s="97"/>
    </row>
    <row r="7" spans="1:18" ht="16.5" customHeight="1">
      <c r="A7" s="97"/>
      <c r="B7" s="293" t="s">
        <v>305</v>
      </c>
      <c r="C7" s="261"/>
      <c r="D7" s="73"/>
      <c r="E7" s="32"/>
      <c r="F7" s="70">
        <f aca="true" t="shared" si="1" ref="F7:F31">D7*E7</f>
        <v>0</v>
      </c>
      <c r="G7" s="73">
        <v>6364</v>
      </c>
      <c r="H7" s="31">
        <v>0.33</v>
      </c>
      <c r="I7" s="70">
        <f aca="true" t="shared" si="2" ref="I7:I31">G7*H7</f>
        <v>2100.12</v>
      </c>
      <c r="J7" s="73">
        <v>2100</v>
      </c>
      <c r="K7" s="73"/>
      <c r="L7" s="73"/>
      <c r="M7" s="73"/>
      <c r="N7" s="70">
        <f aca="true" t="shared" si="3" ref="N7:N31">L7*M7</f>
        <v>0</v>
      </c>
      <c r="O7" s="70">
        <f aca="true" t="shared" si="4" ref="O7:O31">D7+I7-J7-K7-L7</f>
        <v>0.11999999999989086</v>
      </c>
      <c r="P7" s="32"/>
      <c r="Q7" s="72">
        <f aca="true" t="shared" si="5" ref="Q7:Q31">O7*P7</f>
        <v>0</v>
      </c>
      <c r="R7" s="97"/>
    </row>
    <row r="8" spans="1:18" ht="16.5" customHeight="1">
      <c r="A8" s="97"/>
      <c r="B8" s="308" t="s">
        <v>187</v>
      </c>
      <c r="C8" s="309"/>
      <c r="D8" s="73">
        <v>300</v>
      </c>
      <c r="E8" s="32">
        <v>80</v>
      </c>
      <c r="F8" s="70">
        <f t="shared" si="1"/>
        <v>24000</v>
      </c>
      <c r="G8" s="73">
        <v>800</v>
      </c>
      <c r="H8" s="31">
        <v>0.75</v>
      </c>
      <c r="I8" s="70">
        <f t="shared" si="2"/>
        <v>600</v>
      </c>
      <c r="J8" s="73">
        <v>600</v>
      </c>
      <c r="K8" s="73"/>
      <c r="L8" s="73"/>
      <c r="M8" s="73"/>
      <c r="N8" s="70">
        <f t="shared" si="3"/>
        <v>0</v>
      </c>
      <c r="O8" s="70">
        <f t="shared" si="4"/>
        <v>300</v>
      </c>
      <c r="P8" s="32">
        <v>80</v>
      </c>
      <c r="Q8" s="72">
        <f t="shared" si="5"/>
        <v>24000</v>
      </c>
      <c r="R8" s="97"/>
    </row>
    <row r="9" spans="1:18" ht="16.5" customHeight="1">
      <c r="A9" s="97"/>
      <c r="B9" s="308" t="s">
        <v>104</v>
      </c>
      <c r="C9" s="309"/>
      <c r="D9" s="73"/>
      <c r="E9" s="32"/>
      <c r="F9" s="70">
        <f t="shared" si="1"/>
        <v>0</v>
      </c>
      <c r="G9" s="73"/>
      <c r="H9" s="31"/>
      <c r="I9" s="70">
        <f t="shared" si="2"/>
        <v>0</v>
      </c>
      <c r="J9" s="73"/>
      <c r="K9" s="73"/>
      <c r="L9" s="73"/>
      <c r="M9" s="73"/>
      <c r="N9" s="70">
        <f t="shared" si="3"/>
        <v>0</v>
      </c>
      <c r="O9" s="70">
        <f t="shared" si="4"/>
        <v>0</v>
      </c>
      <c r="P9" s="32"/>
      <c r="Q9" s="72">
        <f t="shared" si="5"/>
        <v>0</v>
      </c>
      <c r="R9" s="97"/>
    </row>
    <row r="10" spans="1:18" ht="16.5" customHeight="1">
      <c r="A10" s="97"/>
      <c r="B10" s="308" t="s">
        <v>218</v>
      </c>
      <c r="C10" s="309"/>
      <c r="D10" s="73"/>
      <c r="E10" s="32"/>
      <c r="F10" s="70">
        <f t="shared" si="1"/>
        <v>0</v>
      </c>
      <c r="G10" s="73">
        <v>800</v>
      </c>
      <c r="H10" s="31">
        <v>0.5</v>
      </c>
      <c r="I10" s="70">
        <f t="shared" si="2"/>
        <v>400</v>
      </c>
      <c r="J10" s="73">
        <v>400</v>
      </c>
      <c r="K10" s="73"/>
      <c r="L10" s="73"/>
      <c r="M10" s="73"/>
      <c r="N10" s="70">
        <f t="shared" si="3"/>
        <v>0</v>
      </c>
      <c r="O10" s="70">
        <f t="shared" si="4"/>
        <v>0</v>
      </c>
      <c r="P10" s="32"/>
      <c r="Q10" s="72">
        <f t="shared" si="5"/>
        <v>0</v>
      </c>
      <c r="R10" s="97"/>
    </row>
    <row r="11" spans="1:18" ht="16.5" customHeight="1">
      <c r="A11" s="97"/>
      <c r="B11" s="304"/>
      <c r="C11" s="305"/>
      <c r="D11" s="73"/>
      <c r="E11" s="32"/>
      <c r="F11" s="70">
        <f t="shared" si="1"/>
        <v>0</v>
      </c>
      <c r="G11" s="73"/>
      <c r="H11" s="31"/>
      <c r="I11" s="70">
        <f t="shared" si="2"/>
        <v>0</v>
      </c>
      <c r="J11" s="73"/>
      <c r="K11" s="73"/>
      <c r="L11" s="73"/>
      <c r="M11" s="73"/>
      <c r="N11" s="70">
        <f t="shared" si="3"/>
        <v>0</v>
      </c>
      <c r="O11" s="70">
        <f t="shared" si="4"/>
        <v>0</v>
      </c>
      <c r="P11" s="32"/>
      <c r="Q11" s="72">
        <f t="shared" si="5"/>
        <v>0</v>
      </c>
      <c r="R11" s="97"/>
    </row>
    <row r="12" spans="1:18" ht="16.5" customHeight="1">
      <c r="A12" s="97"/>
      <c r="B12" s="308"/>
      <c r="C12" s="309"/>
      <c r="D12" s="73"/>
      <c r="E12" s="32"/>
      <c r="F12" s="70">
        <f t="shared" si="1"/>
        <v>0</v>
      </c>
      <c r="G12" s="73"/>
      <c r="H12" s="31"/>
      <c r="I12" s="70">
        <f t="shared" si="2"/>
        <v>0</v>
      </c>
      <c r="J12" s="73"/>
      <c r="K12" s="73"/>
      <c r="L12" s="73"/>
      <c r="M12" s="73"/>
      <c r="N12" s="70">
        <f t="shared" si="3"/>
        <v>0</v>
      </c>
      <c r="O12" s="70">
        <f t="shared" si="4"/>
        <v>0</v>
      </c>
      <c r="P12" s="32"/>
      <c r="Q12" s="72">
        <f t="shared" si="5"/>
        <v>0</v>
      </c>
      <c r="R12" s="97"/>
    </row>
    <row r="13" spans="1:18" ht="16.5" customHeight="1">
      <c r="A13" s="97"/>
      <c r="B13" s="308"/>
      <c r="C13" s="309"/>
      <c r="D13" s="73"/>
      <c r="E13" s="32"/>
      <c r="F13" s="70">
        <f t="shared" si="1"/>
        <v>0</v>
      </c>
      <c r="G13" s="73"/>
      <c r="H13" s="31"/>
      <c r="I13" s="70">
        <f t="shared" si="2"/>
        <v>0</v>
      </c>
      <c r="J13" s="73"/>
      <c r="K13" s="73"/>
      <c r="L13" s="73"/>
      <c r="M13" s="73"/>
      <c r="N13" s="70">
        <f t="shared" si="3"/>
        <v>0</v>
      </c>
      <c r="O13" s="70">
        <f t="shared" si="4"/>
        <v>0</v>
      </c>
      <c r="P13" s="32"/>
      <c r="Q13" s="72">
        <f t="shared" si="5"/>
        <v>0</v>
      </c>
      <c r="R13" s="97"/>
    </row>
    <row r="14" spans="1:18" ht="16.5" customHeight="1">
      <c r="A14" s="97"/>
      <c r="B14" s="304"/>
      <c r="C14" s="305"/>
      <c r="D14" s="73"/>
      <c r="E14" s="32"/>
      <c r="F14" s="70">
        <f t="shared" si="1"/>
        <v>0</v>
      </c>
      <c r="G14" s="73"/>
      <c r="H14" s="31"/>
      <c r="I14" s="70">
        <f t="shared" si="2"/>
        <v>0</v>
      </c>
      <c r="J14" s="73"/>
      <c r="K14" s="73"/>
      <c r="L14" s="73"/>
      <c r="M14" s="73"/>
      <c r="N14" s="70">
        <f t="shared" si="3"/>
        <v>0</v>
      </c>
      <c r="O14" s="70">
        <f t="shared" si="4"/>
        <v>0</v>
      </c>
      <c r="P14" s="32"/>
      <c r="Q14" s="72">
        <f t="shared" si="5"/>
        <v>0</v>
      </c>
      <c r="R14" s="97"/>
    </row>
    <row r="15" spans="1:18" ht="16.5" customHeight="1">
      <c r="A15" s="97"/>
      <c r="B15" s="304"/>
      <c r="C15" s="305"/>
      <c r="D15" s="73"/>
      <c r="E15" s="32"/>
      <c r="F15" s="70">
        <f t="shared" si="1"/>
        <v>0</v>
      </c>
      <c r="G15" s="73"/>
      <c r="H15" s="31"/>
      <c r="I15" s="70">
        <f t="shared" si="2"/>
        <v>0</v>
      </c>
      <c r="J15" s="73"/>
      <c r="K15" s="73"/>
      <c r="L15" s="73"/>
      <c r="M15" s="73"/>
      <c r="N15" s="70">
        <f t="shared" si="3"/>
        <v>0</v>
      </c>
      <c r="O15" s="70">
        <f t="shared" si="4"/>
        <v>0</v>
      </c>
      <c r="P15" s="32"/>
      <c r="Q15" s="72">
        <f t="shared" si="5"/>
        <v>0</v>
      </c>
      <c r="R15" s="97"/>
    </row>
    <row r="16" spans="1:18" ht="16.5" customHeight="1">
      <c r="A16" s="97"/>
      <c r="B16" s="304"/>
      <c r="C16" s="305"/>
      <c r="D16" s="73"/>
      <c r="E16" s="32"/>
      <c r="F16" s="70">
        <f t="shared" si="1"/>
        <v>0</v>
      </c>
      <c r="G16" s="73"/>
      <c r="H16" s="31"/>
      <c r="I16" s="70">
        <f t="shared" si="2"/>
        <v>0</v>
      </c>
      <c r="J16" s="73"/>
      <c r="K16" s="73"/>
      <c r="L16" s="73"/>
      <c r="M16" s="73"/>
      <c r="N16" s="70">
        <f t="shared" si="3"/>
        <v>0</v>
      </c>
      <c r="O16" s="70">
        <f t="shared" si="4"/>
        <v>0</v>
      </c>
      <c r="P16" s="32"/>
      <c r="Q16" s="72">
        <f t="shared" si="5"/>
        <v>0</v>
      </c>
      <c r="R16" s="97"/>
    </row>
    <row r="17" spans="1:18" ht="16.5" customHeight="1">
      <c r="A17" s="97"/>
      <c r="B17" s="304"/>
      <c r="C17" s="305"/>
      <c r="D17" s="73"/>
      <c r="E17" s="32"/>
      <c r="F17" s="70">
        <f t="shared" si="1"/>
        <v>0</v>
      </c>
      <c r="G17" s="73"/>
      <c r="H17" s="31"/>
      <c r="I17" s="70">
        <f t="shared" si="2"/>
        <v>0</v>
      </c>
      <c r="J17" s="73"/>
      <c r="K17" s="73"/>
      <c r="L17" s="73"/>
      <c r="M17" s="73"/>
      <c r="N17" s="70">
        <f t="shared" si="3"/>
        <v>0</v>
      </c>
      <c r="O17" s="70">
        <f t="shared" si="4"/>
        <v>0</v>
      </c>
      <c r="P17" s="32"/>
      <c r="Q17" s="72">
        <f t="shared" si="5"/>
        <v>0</v>
      </c>
      <c r="R17" s="97"/>
    </row>
    <row r="18" spans="1:18" ht="16.5" customHeight="1">
      <c r="A18" s="97"/>
      <c r="B18" s="304"/>
      <c r="C18" s="305"/>
      <c r="D18" s="73"/>
      <c r="E18" s="32"/>
      <c r="F18" s="70">
        <f t="shared" si="1"/>
        <v>0</v>
      </c>
      <c r="G18" s="73"/>
      <c r="H18" s="31"/>
      <c r="I18" s="70">
        <f t="shared" si="2"/>
        <v>0</v>
      </c>
      <c r="J18" s="73"/>
      <c r="K18" s="73"/>
      <c r="L18" s="73"/>
      <c r="M18" s="73"/>
      <c r="N18" s="70">
        <f t="shared" si="3"/>
        <v>0</v>
      </c>
      <c r="O18" s="70">
        <f t="shared" si="4"/>
        <v>0</v>
      </c>
      <c r="P18" s="32"/>
      <c r="Q18" s="72">
        <f t="shared" si="5"/>
        <v>0</v>
      </c>
      <c r="R18" s="97"/>
    </row>
    <row r="19" spans="1:18" ht="16.5" customHeight="1">
      <c r="A19" s="97"/>
      <c r="B19" s="304"/>
      <c r="C19" s="305"/>
      <c r="D19" s="73"/>
      <c r="E19" s="32"/>
      <c r="F19" s="70">
        <f t="shared" si="1"/>
        <v>0</v>
      </c>
      <c r="G19" s="73"/>
      <c r="H19" s="31"/>
      <c r="I19" s="70">
        <f t="shared" si="2"/>
        <v>0</v>
      </c>
      <c r="J19" s="73"/>
      <c r="K19" s="73"/>
      <c r="L19" s="73"/>
      <c r="M19" s="73"/>
      <c r="N19" s="70">
        <f t="shared" si="3"/>
        <v>0</v>
      </c>
      <c r="O19" s="70">
        <f t="shared" si="4"/>
        <v>0</v>
      </c>
      <c r="P19" s="32"/>
      <c r="Q19" s="72">
        <f t="shared" si="5"/>
        <v>0</v>
      </c>
      <c r="R19" s="97"/>
    </row>
    <row r="20" spans="1:18" ht="16.5" customHeight="1">
      <c r="A20" s="97"/>
      <c r="B20" s="304"/>
      <c r="C20" s="305"/>
      <c r="D20" s="73"/>
      <c r="E20" s="32"/>
      <c r="F20" s="70">
        <f t="shared" si="1"/>
        <v>0</v>
      </c>
      <c r="G20" s="73"/>
      <c r="H20" s="31"/>
      <c r="I20" s="70">
        <f t="shared" si="2"/>
        <v>0</v>
      </c>
      <c r="J20" s="73"/>
      <c r="K20" s="73"/>
      <c r="L20" s="73"/>
      <c r="M20" s="73"/>
      <c r="N20" s="70">
        <f t="shared" si="3"/>
        <v>0</v>
      </c>
      <c r="O20" s="70">
        <f t="shared" si="4"/>
        <v>0</v>
      </c>
      <c r="P20" s="32"/>
      <c r="Q20" s="72">
        <f t="shared" si="5"/>
        <v>0</v>
      </c>
      <c r="R20" s="97"/>
    </row>
    <row r="21" spans="1:18" ht="16.5" customHeight="1">
      <c r="A21" s="97"/>
      <c r="B21" s="308"/>
      <c r="C21" s="309"/>
      <c r="D21" s="73"/>
      <c r="E21" s="32"/>
      <c r="F21" s="70">
        <f t="shared" si="1"/>
        <v>0</v>
      </c>
      <c r="G21" s="73"/>
      <c r="H21" s="31"/>
      <c r="I21" s="70">
        <f t="shared" si="2"/>
        <v>0</v>
      </c>
      <c r="J21" s="73"/>
      <c r="K21" s="73"/>
      <c r="L21" s="73"/>
      <c r="M21" s="73"/>
      <c r="N21" s="70">
        <f t="shared" si="3"/>
        <v>0</v>
      </c>
      <c r="O21" s="70">
        <f t="shared" si="4"/>
        <v>0</v>
      </c>
      <c r="P21" s="32"/>
      <c r="Q21" s="72">
        <f t="shared" si="5"/>
        <v>0</v>
      </c>
      <c r="R21" s="97"/>
    </row>
    <row r="22" spans="1:18" ht="16.5" customHeight="1">
      <c r="A22" s="97"/>
      <c r="B22" s="308"/>
      <c r="C22" s="309"/>
      <c r="D22" s="73"/>
      <c r="E22" s="32"/>
      <c r="F22" s="70">
        <f t="shared" si="1"/>
        <v>0</v>
      </c>
      <c r="G22" s="73"/>
      <c r="H22" s="31"/>
      <c r="I22" s="70">
        <f t="shared" si="2"/>
        <v>0</v>
      </c>
      <c r="J22" s="73"/>
      <c r="K22" s="73"/>
      <c r="L22" s="73"/>
      <c r="M22" s="73"/>
      <c r="N22" s="70">
        <f t="shared" si="3"/>
        <v>0</v>
      </c>
      <c r="O22" s="70">
        <f t="shared" si="4"/>
        <v>0</v>
      </c>
      <c r="P22" s="32"/>
      <c r="Q22" s="72">
        <f t="shared" si="5"/>
        <v>0</v>
      </c>
      <c r="R22" s="97"/>
    </row>
    <row r="23" spans="1:18" ht="16.5" customHeight="1">
      <c r="A23" s="97"/>
      <c r="B23" s="304"/>
      <c r="C23" s="305"/>
      <c r="D23" s="73"/>
      <c r="E23" s="32"/>
      <c r="F23" s="70">
        <f t="shared" si="1"/>
        <v>0</v>
      </c>
      <c r="G23" s="73"/>
      <c r="H23" s="31"/>
      <c r="I23" s="70">
        <f t="shared" si="2"/>
        <v>0</v>
      </c>
      <c r="J23" s="73"/>
      <c r="K23" s="73"/>
      <c r="L23" s="73"/>
      <c r="M23" s="73"/>
      <c r="N23" s="70">
        <f t="shared" si="3"/>
        <v>0</v>
      </c>
      <c r="O23" s="70">
        <f t="shared" si="4"/>
        <v>0</v>
      </c>
      <c r="P23" s="32"/>
      <c r="Q23" s="72">
        <f t="shared" si="5"/>
        <v>0</v>
      </c>
      <c r="R23" s="97"/>
    </row>
    <row r="24" spans="1:18" ht="16.5" customHeight="1">
      <c r="A24" s="97"/>
      <c r="B24" s="304"/>
      <c r="C24" s="305"/>
      <c r="D24" s="73"/>
      <c r="E24" s="32"/>
      <c r="F24" s="70">
        <f t="shared" si="1"/>
        <v>0</v>
      </c>
      <c r="G24" s="73"/>
      <c r="H24" s="31"/>
      <c r="I24" s="70">
        <f t="shared" si="2"/>
        <v>0</v>
      </c>
      <c r="J24" s="73"/>
      <c r="K24" s="73"/>
      <c r="L24" s="73"/>
      <c r="M24" s="73"/>
      <c r="N24" s="70">
        <f t="shared" si="3"/>
        <v>0</v>
      </c>
      <c r="O24" s="70">
        <f t="shared" si="4"/>
        <v>0</v>
      </c>
      <c r="P24" s="32"/>
      <c r="Q24" s="72">
        <f t="shared" si="5"/>
        <v>0</v>
      </c>
      <c r="R24" s="97"/>
    </row>
    <row r="25" spans="1:18" ht="16.5" customHeight="1">
      <c r="A25" s="97"/>
      <c r="B25" s="308"/>
      <c r="C25" s="309"/>
      <c r="D25" s="73"/>
      <c r="E25" s="32"/>
      <c r="F25" s="70">
        <f t="shared" si="1"/>
        <v>0</v>
      </c>
      <c r="G25" s="73"/>
      <c r="H25" s="31"/>
      <c r="I25" s="70">
        <f t="shared" si="2"/>
        <v>0</v>
      </c>
      <c r="J25" s="73"/>
      <c r="K25" s="73"/>
      <c r="L25" s="73"/>
      <c r="M25" s="73"/>
      <c r="N25" s="70">
        <f t="shared" si="3"/>
        <v>0</v>
      </c>
      <c r="O25" s="70">
        <f t="shared" si="4"/>
        <v>0</v>
      </c>
      <c r="P25" s="32"/>
      <c r="Q25" s="72">
        <f t="shared" si="5"/>
        <v>0</v>
      </c>
      <c r="R25" s="97"/>
    </row>
    <row r="26" spans="1:18" ht="16.5" customHeight="1">
      <c r="A26" s="97"/>
      <c r="B26" s="304"/>
      <c r="C26" s="305"/>
      <c r="D26" s="73"/>
      <c r="E26" s="32"/>
      <c r="F26" s="70">
        <f t="shared" si="1"/>
        <v>0</v>
      </c>
      <c r="G26" s="73"/>
      <c r="H26" s="31"/>
      <c r="I26" s="70">
        <f t="shared" si="2"/>
        <v>0</v>
      </c>
      <c r="J26" s="73"/>
      <c r="K26" s="73"/>
      <c r="L26" s="73"/>
      <c r="M26" s="73"/>
      <c r="N26" s="70">
        <f t="shared" si="3"/>
        <v>0</v>
      </c>
      <c r="O26" s="70">
        <f t="shared" si="4"/>
        <v>0</v>
      </c>
      <c r="P26" s="32"/>
      <c r="Q26" s="72">
        <f t="shared" si="5"/>
        <v>0</v>
      </c>
      <c r="R26" s="97"/>
    </row>
    <row r="27" spans="1:18" ht="16.5" customHeight="1">
      <c r="A27" s="97"/>
      <c r="B27" s="304"/>
      <c r="C27" s="305"/>
      <c r="D27" s="73"/>
      <c r="E27" s="32"/>
      <c r="F27" s="70">
        <f t="shared" si="1"/>
        <v>0</v>
      </c>
      <c r="G27" s="73"/>
      <c r="H27" s="31"/>
      <c r="I27" s="70">
        <f t="shared" si="2"/>
        <v>0</v>
      </c>
      <c r="J27" s="73"/>
      <c r="K27" s="73"/>
      <c r="L27" s="73"/>
      <c r="M27" s="73"/>
      <c r="N27" s="70">
        <f t="shared" si="3"/>
        <v>0</v>
      </c>
      <c r="O27" s="70">
        <f t="shared" si="4"/>
        <v>0</v>
      </c>
      <c r="P27" s="32"/>
      <c r="Q27" s="72">
        <f t="shared" si="5"/>
        <v>0</v>
      </c>
      <c r="R27" s="97"/>
    </row>
    <row r="28" spans="1:18" ht="16.5" customHeight="1">
      <c r="A28" s="97"/>
      <c r="B28" s="308"/>
      <c r="C28" s="309"/>
      <c r="D28" s="73"/>
      <c r="E28" s="32"/>
      <c r="F28" s="70">
        <f t="shared" si="1"/>
        <v>0</v>
      </c>
      <c r="G28" s="73"/>
      <c r="H28" s="31"/>
      <c r="I28" s="70">
        <f t="shared" si="2"/>
        <v>0</v>
      </c>
      <c r="J28" s="73"/>
      <c r="K28" s="73"/>
      <c r="L28" s="73"/>
      <c r="M28" s="73"/>
      <c r="N28" s="70">
        <f t="shared" si="3"/>
        <v>0</v>
      </c>
      <c r="O28" s="70">
        <f t="shared" si="4"/>
        <v>0</v>
      </c>
      <c r="P28" s="32"/>
      <c r="Q28" s="72">
        <f t="shared" si="5"/>
        <v>0</v>
      </c>
      <c r="R28" s="97"/>
    </row>
    <row r="29" spans="1:18" ht="16.5" customHeight="1">
      <c r="A29" s="97"/>
      <c r="B29" s="304"/>
      <c r="C29" s="305"/>
      <c r="D29" s="73"/>
      <c r="E29" s="32"/>
      <c r="F29" s="70">
        <f t="shared" si="1"/>
        <v>0</v>
      </c>
      <c r="G29" s="73"/>
      <c r="H29" s="31"/>
      <c r="I29" s="70">
        <f t="shared" si="2"/>
        <v>0</v>
      </c>
      <c r="J29" s="73"/>
      <c r="K29" s="73"/>
      <c r="L29" s="73"/>
      <c r="M29" s="73"/>
      <c r="N29" s="70">
        <f t="shared" si="3"/>
        <v>0</v>
      </c>
      <c r="O29" s="70">
        <f t="shared" si="4"/>
        <v>0</v>
      </c>
      <c r="P29" s="32"/>
      <c r="Q29" s="72">
        <f t="shared" si="5"/>
        <v>0</v>
      </c>
      <c r="R29" s="97"/>
    </row>
    <row r="30" spans="1:18" ht="16.5" customHeight="1">
      <c r="A30" s="97"/>
      <c r="B30" s="304"/>
      <c r="C30" s="305"/>
      <c r="D30" s="73"/>
      <c r="E30" s="32"/>
      <c r="F30" s="70">
        <f t="shared" si="1"/>
        <v>0</v>
      </c>
      <c r="G30" s="73"/>
      <c r="H30" s="31"/>
      <c r="I30" s="70">
        <f t="shared" si="2"/>
        <v>0</v>
      </c>
      <c r="J30" s="73"/>
      <c r="K30" s="73"/>
      <c r="L30" s="73"/>
      <c r="M30" s="73"/>
      <c r="N30" s="70">
        <f t="shared" si="3"/>
        <v>0</v>
      </c>
      <c r="O30" s="70">
        <f t="shared" si="4"/>
        <v>0</v>
      </c>
      <c r="P30" s="32"/>
      <c r="Q30" s="72">
        <f t="shared" si="5"/>
        <v>0</v>
      </c>
      <c r="R30" s="97"/>
    </row>
    <row r="31" spans="1:18" ht="16.5" customHeight="1" thickBot="1">
      <c r="A31" s="97"/>
      <c r="B31" s="306"/>
      <c r="C31" s="307"/>
      <c r="D31" s="84"/>
      <c r="E31" s="44"/>
      <c r="F31" s="87">
        <f t="shared" si="1"/>
        <v>0</v>
      </c>
      <c r="G31" s="84"/>
      <c r="H31" s="43"/>
      <c r="I31" s="87">
        <f t="shared" si="2"/>
        <v>0</v>
      </c>
      <c r="J31" s="84"/>
      <c r="K31" s="84"/>
      <c r="L31" s="84"/>
      <c r="M31" s="84"/>
      <c r="N31" s="87">
        <f t="shared" si="3"/>
        <v>0</v>
      </c>
      <c r="O31" s="87">
        <f t="shared" si="4"/>
        <v>0</v>
      </c>
      <c r="P31" s="44"/>
      <c r="Q31" s="89">
        <f t="shared" si="5"/>
        <v>0</v>
      </c>
      <c r="R31" s="97"/>
    </row>
    <row r="32" spans="1:18" ht="13.5" thickTop="1">
      <c r="A32" s="97"/>
      <c r="B32" s="97"/>
      <c r="C32" s="97"/>
      <c r="D32" s="97"/>
      <c r="E32" s="91" t="s">
        <v>35</v>
      </c>
      <c r="F32" s="88">
        <f>SUM(F7:F31)</f>
        <v>24000</v>
      </c>
      <c r="G32" s="97"/>
      <c r="H32" s="91"/>
      <c r="I32" s="176"/>
      <c r="J32" s="45"/>
      <c r="K32" s="97"/>
      <c r="L32" s="45"/>
      <c r="M32" s="91" t="s">
        <v>192</v>
      </c>
      <c r="N32" s="88">
        <f>SUM(N7:N31)</f>
        <v>0</v>
      </c>
      <c r="O32" s="97"/>
      <c r="P32" s="97"/>
      <c r="Q32" s="88">
        <f>SUM(Q7:Q31)</f>
        <v>24000</v>
      </c>
      <c r="R32" s="97"/>
    </row>
    <row r="33" spans="1:18" ht="12.75">
      <c r="A33" s="97"/>
      <c r="B33" s="97"/>
      <c r="C33" s="97"/>
      <c r="D33" s="97"/>
      <c r="E33" s="97"/>
      <c r="F33" s="97"/>
      <c r="G33" s="97"/>
      <c r="H33" s="97"/>
      <c r="I33" s="97"/>
      <c r="J33" s="97"/>
      <c r="K33" s="97"/>
      <c r="L33" s="97"/>
      <c r="M33" s="97"/>
      <c r="N33" s="97"/>
      <c r="O33" s="97"/>
      <c r="P33" s="97"/>
      <c r="Q33" s="97"/>
      <c r="R33" s="97"/>
    </row>
    <row r="39" ht="15.75">
      <c r="B39" s="193" t="s">
        <v>332</v>
      </c>
    </row>
    <row r="40" spans="2:17" ht="18.75" thickBot="1">
      <c r="B40" s="37" t="s">
        <v>39</v>
      </c>
      <c r="C40" s="38"/>
      <c r="D40" s="38"/>
      <c r="E40" s="38"/>
      <c r="F40" s="38"/>
      <c r="G40" s="38"/>
      <c r="H40" s="38"/>
      <c r="I40" s="38"/>
      <c r="J40" s="38"/>
      <c r="K40" s="38"/>
      <c r="L40" s="38"/>
      <c r="M40" s="38"/>
      <c r="N40" s="38"/>
      <c r="O40" s="38"/>
      <c r="P40" s="38"/>
      <c r="Q40" s="38"/>
    </row>
    <row r="41" spans="2:17" ht="13.5" thickTop="1">
      <c r="B41" s="15"/>
      <c r="C41" s="97"/>
      <c r="D41" s="310" t="s">
        <v>188</v>
      </c>
      <c r="E41" s="311"/>
      <c r="F41" s="312"/>
      <c r="G41" s="302" t="s">
        <v>319</v>
      </c>
      <c r="H41" s="303"/>
      <c r="I41" s="313"/>
      <c r="J41" s="302" t="s">
        <v>191</v>
      </c>
      <c r="K41" s="313"/>
      <c r="L41" s="314" t="s">
        <v>189</v>
      </c>
      <c r="M41" s="315"/>
      <c r="N41" s="316"/>
      <c r="O41" s="302" t="s">
        <v>190</v>
      </c>
      <c r="P41" s="303"/>
      <c r="Q41" s="292"/>
    </row>
    <row r="42" spans="2:17" ht="13.5" thickBot="1">
      <c r="B42" s="39" t="s">
        <v>95</v>
      </c>
      <c r="C42" s="40"/>
      <c r="D42" s="41" t="s">
        <v>40</v>
      </c>
      <c r="E42" s="41" t="s">
        <v>18</v>
      </c>
      <c r="F42" s="41" t="s">
        <v>41</v>
      </c>
      <c r="G42" s="41" t="s">
        <v>42</v>
      </c>
      <c r="H42" s="41" t="s">
        <v>43</v>
      </c>
      <c r="I42" s="41" t="s">
        <v>9</v>
      </c>
      <c r="J42" s="41" t="s">
        <v>44</v>
      </c>
      <c r="K42" s="41" t="s">
        <v>45</v>
      </c>
      <c r="L42" s="41" t="s">
        <v>40</v>
      </c>
      <c r="M42" s="41" t="s">
        <v>18</v>
      </c>
      <c r="N42" s="41" t="s">
        <v>41</v>
      </c>
      <c r="O42" s="41" t="s">
        <v>40</v>
      </c>
      <c r="P42" s="41" t="s">
        <v>18</v>
      </c>
      <c r="Q42" s="42" t="s">
        <v>41</v>
      </c>
    </row>
    <row r="43" spans="2:17" ht="13.5" thickBot="1">
      <c r="B43" s="60"/>
      <c r="C43" s="61">
        <v>1</v>
      </c>
      <c r="D43" s="62">
        <f aca="true" t="shared" si="6" ref="D43:Q43">C43+1</f>
        <v>2</v>
      </c>
      <c r="E43" s="62">
        <f t="shared" si="6"/>
        <v>3</v>
      </c>
      <c r="F43" s="62">
        <f t="shared" si="6"/>
        <v>4</v>
      </c>
      <c r="G43" s="62">
        <f t="shared" si="6"/>
        <v>5</v>
      </c>
      <c r="H43" s="62">
        <f t="shared" si="6"/>
        <v>6</v>
      </c>
      <c r="I43" s="62">
        <f t="shared" si="6"/>
        <v>7</v>
      </c>
      <c r="J43" s="62">
        <f t="shared" si="6"/>
        <v>8</v>
      </c>
      <c r="K43" s="62">
        <f t="shared" si="6"/>
        <v>9</v>
      </c>
      <c r="L43" s="62">
        <f t="shared" si="6"/>
        <v>10</v>
      </c>
      <c r="M43" s="62">
        <f t="shared" si="6"/>
        <v>11</v>
      </c>
      <c r="N43" s="62">
        <f t="shared" si="6"/>
        <v>12</v>
      </c>
      <c r="O43" s="62">
        <f t="shared" si="6"/>
        <v>13</v>
      </c>
      <c r="P43" s="62">
        <f t="shared" si="6"/>
        <v>14</v>
      </c>
      <c r="Q43" s="63">
        <f t="shared" si="6"/>
        <v>15</v>
      </c>
    </row>
    <row r="44" spans="2:17" ht="16.5" customHeight="1">
      <c r="B44" s="293"/>
      <c r="C44" s="261"/>
      <c r="D44" s="73"/>
      <c r="E44" s="32"/>
      <c r="F44" s="70"/>
      <c r="G44" s="73"/>
      <c r="H44" s="31"/>
      <c r="I44" s="70"/>
      <c r="J44" s="73"/>
      <c r="K44" s="73"/>
      <c r="L44" s="73"/>
      <c r="M44" s="73"/>
      <c r="N44" s="70"/>
      <c r="O44" s="70"/>
      <c r="P44" s="32"/>
      <c r="Q44" s="72"/>
    </row>
    <row r="45" spans="2:17" ht="16.5" customHeight="1">
      <c r="B45" s="308"/>
      <c r="C45" s="309"/>
      <c r="D45" s="73"/>
      <c r="E45" s="32"/>
      <c r="F45" s="70"/>
      <c r="G45" s="73"/>
      <c r="H45" s="31"/>
      <c r="I45" s="70"/>
      <c r="J45" s="73"/>
      <c r="K45" s="73"/>
      <c r="L45" s="73"/>
      <c r="M45" s="73"/>
      <c r="N45" s="70"/>
      <c r="O45" s="70"/>
      <c r="P45" s="32"/>
      <c r="Q45" s="72"/>
    </row>
    <row r="46" spans="2:17" ht="16.5" customHeight="1">
      <c r="B46" s="308"/>
      <c r="C46" s="309"/>
      <c r="D46" s="73"/>
      <c r="E46" s="32"/>
      <c r="F46" s="70"/>
      <c r="G46" s="73"/>
      <c r="H46" s="31"/>
      <c r="I46" s="70"/>
      <c r="J46" s="73"/>
      <c r="K46" s="73"/>
      <c r="L46" s="73"/>
      <c r="M46" s="73"/>
      <c r="N46" s="70"/>
      <c r="O46" s="70"/>
      <c r="P46" s="32"/>
      <c r="Q46" s="72"/>
    </row>
    <row r="47" spans="2:17" ht="16.5" customHeight="1">
      <c r="B47" s="308"/>
      <c r="C47" s="309"/>
      <c r="D47" s="73"/>
      <c r="E47" s="32"/>
      <c r="F47" s="70"/>
      <c r="G47" s="73"/>
      <c r="H47" s="31"/>
      <c r="I47" s="70"/>
      <c r="J47" s="73"/>
      <c r="K47" s="73"/>
      <c r="L47" s="73"/>
      <c r="M47" s="73"/>
      <c r="N47" s="70"/>
      <c r="O47" s="70"/>
      <c r="P47" s="32"/>
      <c r="Q47" s="72"/>
    </row>
    <row r="48" spans="2:17" ht="16.5" customHeight="1">
      <c r="B48" s="304"/>
      <c r="C48" s="305"/>
      <c r="D48" s="73"/>
      <c r="E48" s="32"/>
      <c r="F48" s="70"/>
      <c r="G48" s="73"/>
      <c r="H48" s="31"/>
      <c r="I48" s="70"/>
      <c r="J48" s="73"/>
      <c r="K48" s="73"/>
      <c r="L48" s="73"/>
      <c r="M48" s="73"/>
      <c r="N48" s="70"/>
      <c r="O48" s="70"/>
      <c r="P48" s="32"/>
      <c r="Q48" s="72"/>
    </row>
    <row r="49" spans="2:17" ht="16.5" customHeight="1">
      <c r="B49" s="308"/>
      <c r="C49" s="309"/>
      <c r="D49" s="73"/>
      <c r="E49" s="32"/>
      <c r="F49" s="70"/>
      <c r="G49" s="73"/>
      <c r="H49" s="31"/>
      <c r="I49" s="70"/>
      <c r="J49" s="73"/>
      <c r="K49" s="73"/>
      <c r="L49" s="73"/>
      <c r="M49" s="73"/>
      <c r="N49" s="70"/>
      <c r="O49" s="70"/>
      <c r="P49" s="32"/>
      <c r="Q49" s="72"/>
    </row>
    <row r="50" spans="2:17" ht="16.5" customHeight="1">
      <c r="B50" s="308"/>
      <c r="C50" s="309"/>
      <c r="D50" s="73"/>
      <c r="E50" s="32"/>
      <c r="F50" s="70"/>
      <c r="G50" s="73"/>
      <c r="H50" s="31"/>
      <c r="I50" s="70"/>
      <c r="J50" s="73"/>
      <c r="K50" s="73"/>
      <c r="L50" s="73"/>
      <c r="M50" s="73"/>
      <c r="N50" s="70"/>
      <c r="O50" s="70"/>
      <c r="P50" s="32"/>
      <c r="Q50" s="72"/>
    </row>
    <row r="51" spans="2:17" ht="16.5" customHeight="1">
      <c r="B51" s="304"/>
      <c r="C51" s="305"/>
      <c r="D51" s="73"/>
      <c r="E51" s="32"/>
      <c r="F51" s="70"/>
      <c r="G51" s="73"/>
      <c r="H51" s="31"/>
      <c r="I51" s="70"/>
      <c r="J51" s="73"/>
      <c r="K51" s="73"/>
      <c r="L51" s="73"/>
      <c r="M51" s="73"/>
      <c r="N51" s="70"/>
      <c r="O51" s="70"/>
      <c r="P51" s="32"/>
      <c r="Q51" s="72"/>
    </row>
    <row r="52" spans="2:17" ht="16.5" customHeight="1">
      <c r="B52" s="304"/>
      <c r="C52" s="305"/>
      <c r="D52" s="73"/>
      <c r="E52" s="32"/>
      <c r="F52" s="70"/>
      <c r="G52" s="73"/>
      <c r="H52" s="31"/>
      <c r="I52" s="70"/>
      <c r="J52" s="73"/>
      <c r="K52" s="73"/>
      <c r="L52" s="73"/>
      <c r="M52" s="73"/>
      <c r="N52" s="70"/>
      <c r="O52" s="70"/>
      <c r="P52" s="32"/>
      <c r="Q52" s="72"/>
    </row>
    <row r="53" spans="2:17" ht="16.5" customHeight="1">
      <c r="B53" s="304"/>
      <c r="C53" s="305"/>
      <c r="D53" s="73"/>
      <c r="E53" s="32"/>
      <c r="F53" s="70"/>
      <c r="G53" s="73"/>
      <c r="H53" s="31"/>
      <c r="I53" s="70"/>
      <c r="J53" s="73"/>
      <c r="K53" s="73"/>
      <c r="L53" s="73"/>
      <c r="M53" s="73"/>
      <c r="N53" s="70"/>
      <c r="O53" s="70"/>
      <c r="P53" s="32"/>
      <c r="Q53" s="72"/>
    </row>
    <row r="54" spans="2:17" ht="16.5" customHeight="1">
      <c r="B54" s="304"/>
      <c r="C54" s="305"/>
      <c r="D54" s="73"/>
      <c r="E54" s="32"/>
      <c r="F54" s="70"/>
      <c r="G54" s="73"/>
      <c r="H54" s="31"/>
      <c r="I54" s="70"/>
      <c r="J54" s="73"/>
      <c r="K54" s="73"/>
      <c r="L54" s="73"/>
      <c r="M54" s="73"/>
      <c r="N54" s="70"/>
      <c r="O54" s="70"/>
      <c r="P54" s="32"/>
      <c r="Q54" s="72"/>
    </row>
    <row r="55" spans="2:17" ht="16.5" customHeight="1">
      <c r="B55" s="304"/>
      <c r="C55" s="305"/>
      <c r="D55" s="73"/>
      <c r="E55" s="32"/>
      <c r="F55" s="70"/>
      <c r="G55" s="73"/>
      <c r="H55" s="31"/>
      <c r="I55" s="70"/>
      <c r="J55" s="73"/>
      <c r="K55" s="73"/>
      <c r="L55" s="73"/>
      <c r="M55" s="73"/>
      <c r="N55" s="70"/>
      <c r="O55" s="70"/>
      <c r="P55" s="32"/>
      <c r="Q55" s="72"/>
    </row>
    <row r="56" spans="2:17" ht="16.5" customHeight="1">
      <c r="B56" s="304"/>
      <c r="C56" s="305"/>
      <c r="D56" s="73"/>
      <c r="E56" s="32"/>
      <c r="F56" s="70"/>
      <c r="G56" s="73"/>
      <c r="H56" s="31"/>
      <c r="I56" s="70"/>
      <c r="J56" s="73"/>
      <c r="K56" s="73"/>
      <c r="L56" s="73"/>
      <c r="M56" s="73"/>
      <c r="N56" s="70"/>
      <c r="O56" s="70"/>
      <c r="P56" s="32"/>
      <c r="Q56" s="72"/>
    </row>
    <row r="57" spans="2:17" ht="16.5" customHeight="1">
      <c r="B57" s="304"/>
      <c r="C57" s="305"/>
      <c r="D57" s="73"/>
      <c r="E57" s="32"/>
      <c r="F57" s="70"/>
      <c r="G57" s="73"/>
      <c r="H57" s="31"/>
      <c r="I57" s="70"/>
      <c r="J57" s="73"/>
      <c r="K57" s="73"/>
      <c r="L57" s="73"/>
      <c r="M57" s="73"/>
      <c r="N57" s="70"/>
      <c r="O57" s="70"/>
      <c r="P57" s="32"/>
      <c r="Q57" s="72"/>
    </row>
    <row r="58" spans="2:17" ht="16.5" customHeight="1">
      <c r="B58" s="308"/>
      <c r="C58" s="309"/>
      <c r="D58" s="73"/>
      <c r="E58" s="32"/>
      <c r="F58" s="70"/>
      <c r="G58" s="73"/>
      <c r="H58" s="31"/>
      <c r="I58" s="70"/>
      <c r="J58" s="73"/>
      <c r="K58" s="73"/>
      <c r="L58" s="73"/>
      <c r="M58" s="73"/>
      <c r="N58" s="70"/>
      <c r="O58" s="70"/>
      <c r="P58" s="32"/>
      <c r="Q58" s="72"/>
    </row>
    <row r="59" spans="2:17" ht="16.5" customHeight="1">
      <c r="B59" s="308"/>
      <c r="C59" s="309"/>
      <c r="D59" s="73"/>
      <c r="E59" s="32"/>
      <c r="F59" s="70"/>
      <c r="G59" s="73"/>
      <c r="H59" s="31"/>
      <c r="I59" s="70"/>
      <c r="J59" s="73"/>
      <c r="K59" s="73"/>
      <c r="L59" s="73"/>
      <c r="M59" s="73"/>
      <c r="N59" s="70"/>
      <c r="O59" s="70"/>
      <c r="P59" s="32"/>
      <c r="Q59" s="72"/>
    </row>
    <row r="60" spans="2:17" ht="16.5" customHeight="1">
      <c r="B60" s="304"/>
      <c r="C60" s="305"/>
      <c r="D60" s="73"/>
      <c r="E60" s="32"/>
      <c r="F60" s="70"/>
      <c r="G60" s="73"/>
      <c r="H60" s="31"/>
      <c r="I60" s="70"/>
      <c r="J60" s="73"/>
      <c r="K60" s="73"/>
      <c r="L60" s="73"/>
      <c r="M60" s="73"/>
      <c r="N60" s="70"/>
      <c r="O60" s="70"/>
      <c r="P60" s="32"/>
      <c r="Q60" s="72"/>
    </row>
    <row r="61" spans="2:17" ht="16.5" customHeight="1">
      <c r="B61" s="304"/>
      <c r="C61" s="305"/>
      <c r="D61" s="73"/>
      <c r="E61" s="32"/>
      <c r="F61" s="70"/>
      <c r="G61" s="73"/>
      <c r="H61" s="31"/>
      <c r="I61" s="70"/>
      <c r="J61" s="73"/>
      <c r="K61" s="73"/>
      <c r="L61" s="73"/>
      <c r="M61" s="73"/>
      <c r="N61" s="70"/>
      <c r="O61" s="70"/>
      <c r="P61" s="32"/>
      <c r="Q61" s="72"/>
    </row>
    <row r="62" spans="2:17" ht="16.5" customHeight="1">
      <c r="B62" s="308"/>
      <c r="C62" s="309"/>
      <c r="D62" s="73"/>
      <c r="E62" s="32"/>
      <c r="F62" s="70"/>
      <c r="G62" s="73"/>
      <c r="H62" s="31"/>
      <c r="I62" s="70"/>
      <c r="J62" s="73"/>
      <c r="K62" s="73"/>
      <c r="L62" s="73"/>
      <c r="M62" s="73"/>
      <c r="N62" s="70"/>
      <c r="O62" s="70"/>
      <c r="P62" s="32"/>
      <c r="Q62" s="72"/>
    </row>
    <row r="63" spans="2:17" ht="16.5" customHeight="1">
      <c r="B63" s="304"/>
      <c r="C63" s="305"/>
      <c r="D63" s="73"/>
      <c r="E63" s="32"/>
      <c r="F63" s="70"/>
      <c r="G63" s="73"/>
      <c r="H63" s="31"/>
      <c r="I63" s="70"/>
      <c r="J63" s="73"/>
      <c r="K63" s="73"/>
      <c r="L63" s="73"/>
      <c r="M63" s="73"/>
      <c r="N63" s="70"/>
      <c r="O63" s="70"/>
      <c r="P63" s="32"/>
      <c r="Q63" s="72"/>
    </row>
    <row r="64" spans="2:17" ht="16.5" customHeight="1">
      <c r="B64" s="304"/>
      <c r="C64" s="305"/>
      <c r="D64" s="73"/>
      <c r="E64" s="32"/>
      <c r="F64" s="70"/>
      <c r="G64" s="73"/>
      <c r="H64" s="31"/>
      <c r="I64" s="70"/>
      <c r="J64" s="73"/>
      <c r="K64" s="73"/>
      <c r="L64" s="73"/>
      <c r="M64" s="73"/>
      <c r="N64" s="70"/>
      <c r="O64" s="70"/>
      <c r="P64" s="32"/>
      <c r="Q64" s="72"/>
    </row>
    <row r="65" spans="2:17" ht="16.5" customHeight="1">
      <c r="B65" s="308"/>
      <c r="C65" s="309"/>
      <c r="D65" s="73"/>
      <c r="E65" s="32"/>
      <c r="F65" s="70"/>
      <c r="G65" s="73"/>
      <c r="H65" s="31"/>
      <c r="I65" s="70"/>
      <c r="J65" s="73"/>
      <c r="K65" s="73"/>
      <c r="L65" s="73"/>
      <c r="M65" s="73"/>
      <c r="N65" s="70"/>
      <c r="O65" s="70"/>
      <c r="P65" s="32"/>
      <c r="Q65" s="72"/>
    </row>
    <row r="66" spans="2:17" ht="16.5" customHeight="1">
      <c r="B66" s="304"/>
      <c r="C66" s="305"/>
      <c r="D66" s="73"/>
      <c r="E66" s="32"/>
      <c r="F66" s="70"/>
      <c r="G66" s="73"/>
      <c r="H66" s="31"/>
      <c r="I66" s="70"/>
      <c r="J66" s="73"/>
      <c r="K66" s="73"/>
      <c r="L66" s="73"/>
      <c r="M66" s="73"/>
      <c r="N66" s="70"/>
      <c r="O66" s="70"/>
      <c r="P66" s="32"/>
      <c r="Q66" s="72"/>
    </row>
    <row r="67" spans="2:17" ht="16.5" customHeight="1">
      <c r="B67" s="304"/>
      <c r="C67" s="305"/>
      <c r="D67" s="73"/>
      <c r="E67" s="32"/>
      <c r="F67" s="70"/>
      <c r="G67" s="73"/>
      <c r="H67" s="31"/>
      <c r="I67" s="70"/>
      <c r="J67" s="73"/>
      <c r="K67" s="73"/>
      <c r="L67" s="73"/>
      <c r="M67" s="73"/>
      <c r="N67" s="70"/>
      <c r="O67" s="70"/>
      <c r="P67" s="32"/>
      <c r="Q67" s="72"/>
    </row>
    <row r="68" spans="2:17" ht="16.5" customHeight="1" thickBot="1">
      <c r="B68" s="306"/>
      <c r="C68" s="307"/>
      <c r="D68" s="84"/>
      <c r="E68" s="44"/>
      <c r="F68" s="87"/>
      <c r="G68" s="84"/>
      <c r="H68" s="43"/>
      <c r="I68" s="87"/>
      <c r="J68" s="84"/>
      <c r="K68" s="84"/>
      <c r="L68" s="84"/>
      <c r="M68" s="84"/>
      <c r="N68" s="87"/>
      <c r="O68" s="87"/>
      <c r="P68" s="44"/>
      <c r="Q68" s="89"/>
    </row>
    <row r="69" ht="16.5" customHeight="1" thickTop="1"/>
  </sheetData>
  <sheetProtection sheet="1" objects="1" scenarios="1"/>
  <mergeCells count="60">
    <mergeCell ref="B31:C31"/>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O4:Q4"/>
    <mergeCell ref="D4:F4"/>
    <mergeCell ref="G4:I4"/>
    <mergeCell ref="J4:K4"/>
    <mergeCell ref="L4:N4"/>
    <mergeCell ref="O41:Q41"/>
    <mergeCell ref="B44:C44"/>
    <mergeCell ref="B45:C45"/>
    <mergeCell ref="B46:C46"/>
    <mergeCell ref="D41:F41"/>
    <mergeCell ref="G41:I41"/>
    <mergeCell ref="J41:K41"/>
    <mergeCell ref="L41:N41"/>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7:C67"/>
    <mergeCell ref="B68:C68"/>
    <mergeCell ref="B63:C63"/>
    <mergeCell ref="B64:C64"/>
    <mergeCell ref="B65:C65"/>
    <mergeCell ref="B66:C66"/>
  </mergeCells>
  <printOptions horizontalCentered="1" verticalCentered="1"/>
  <pageMargins left="0.709" right="0.4" top="0.333" bottom="0.333" header="0.5" footer="0.5"/>
  <pageSetup fitToHeight="1" fitToWidth="1" horizontalDpi="300" verticalDpi="300" orientation="landscape" scale="53" r:id="rId3"/>
  <legacyDrawing r:id="rId2"/>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U94"/>
  <sheetViews>
    <sheetView showGridLines="0" zoomScale="80" zoomScaleNormal="80" workbookViewId="0" topLeftCell="A1">
      <selection activeCell="A1" sqref="A1"/>
    </sheetView>
  </sheetViews>
  <sheetFormatPr defaultColWidth="9.7109375" defaultRowHeight="12.75"/>
  <cols>
    <col min="1" max="1" width="8.8515625" style="0" customWidth="1"/>
    <col min="2" max="2" width="14.28125" style="0" customWidth="1"/>
    <col min="3" max="3" width="13.28125" style="0" customWidth="1"/>
    <col min="4" max="5" width="9.8515625" style="0" bestFit="1" customWidth="1"/>
    <col min="6" max="7" width="6.7109375" style="0" customWidth="1"/>
    <col min="8" max="8" width="7.7109375" style="0" customWidth="1"/>
    <col min="9" max="9" width="8.7109375" style="0" customWidth="1"/>
    <col min="10" max="10" width="9.8515625" style="0" bestFit="1" customWidth="1"/>
    <col min="11" max="11" width="5.7109375" style="0" customWidth="1"/>
    <col min="12" max="12" width="7.7109375" style="0" customWidth="1"/>
    <col min="13" max="18" width="9.8515625" style="0" bestFit="1" customWidth="1"/>
    <col min="19" max="19" width="11.421875" style="0" customWidth="1"/>
    <col min="20" max="20" width="9.8515625" style="0" bestFit="1" customWidth="1"/>
  </cols>
  <sheetData>
    <row r="1" spans="1:21" ht="12.75">
      <c r="A1" s="97"/>
      <c r="B1" s="97"/>
      <c r="C1" s="97"/>
      <c r="D1" s="97"/>
      <c r="E1" s="97"/>
      <c r="F1" s="97"/>
      <c r="G1" s="97"/>
      <c r="H1" s="97"/>
      <c r="I1" s="97"/>
      <c r="J1" s="97"/>
      <c r="K1" s="97"/>
      <c r="L1" s="97"/>
      <c r="M1" s="97"/>
      <c r="N1" s="97"/>
      <c r="O1" s="97"/>
      <c r="P1" s="97"/>
      <c r="Q1" s="97"/>
      <c r="R1" s="97"/>
      <c r="S1" s="97"/>
      <c r="T1" s="97"/>
      <c r="U1" s="97"/>
    </row>
    <row r="2" spans="1:21" ht="16.5" thickBot="1">
      <c r="A2" s="97"/>
      <c r="B2" s="4" t="s">
        <v>6</v>
      </c>
      <c r="C2" s="7"/>
      <c r="D2" s="97"/>
      <c r="E2" s="97"/>
      <c r="F2" s="97"/>
      <c r="G2" s="97"/>
      <c r="H2" s="97"/>
      <c r="I2" s="97"/>
      <c r="J2" s="97"/>
      <c r="K2" s="97"/>
      <c r="L2" s="97"/>
      <c r="M2" s="97"/>
      <c r="N2" s="97"/>
      <c r="O2" s="97"/>
      <c r="P2" s="97"/>
      <c r="Q2" s="97"/>
      <c r="R2" s="97"/>
      <c r="S2" s="209" t="s">
        <v>339</v>
      </c>
      <c r="T2" s="214">
        <f>CropLandUse!$Q$3</f>
        <v>2001</v>
      </c>
      <c r="U2" s="97"/>
    </row>
    <row r="3" spans="1:21" ht="16.5" thickTop="1">
      <c r="A3" s="97"/>
      <c r="B3" s="8"/>
      <c r="C3" s="9"/>
      <c r="D3" s="10"/>
      <c r="E3" s="9"/>
      <c r="F3" s="11"/>
      <c r="G3" s="11"/>
      <c r="H3" s="11"/>
      <c r="I3" s="11"/>
      <c r="J3" s="51" t="s">
        <v>8</v>
      </c>
      <c r="K3" s="11"/>
      <c r="L3" s="11"/>
      <c r="M3" s="12"/>
      <c r="N3" s="13"/>
      <c r="O3" s="338" t="s">
        <v>213</v>
      </c>
      <c r="P3" s="339"/>
      <c r="Q3" s="339"/>
      <c r="R3" s="340"/>
      <c r="S3" s="10"/>
      <c r="T3" s="14"/>
      <c r="U3" s="97"/>
    </row>
    <row r="4" spans="1:21" ht="12.75">
      <c r="A4" s="97"/>
      <c r="B4" s="15"/>
      <c r="C4" s="16"/>
      <c r="D4" s="341" t="s">
        <v>7</v>
      </c>
      <c r="E4" s="342"/>
      <c r="F4" s="1"/>
      <c r="G4" s="1"/>
      <c r="H4" s="97"/>
      <c r="I4" s="97"/>
      <c r="J4" s="19" t="s">
        <v>212</v>
      </c>
      <c r="K4" s="18"/>
      <c r="L4" s="16"/>
      <c r="M4" s="17"/>
      <c r="N4" s="2" t="s">
        <v>8</v>
      </c>
      <c r="O4" s="19" t="s">
        <v>16</v>
      </c>
      <c r="P4" s="17"/>
      <c r="Q4" s="17"/>
      <c r="R4" s="19" t="s">
        <v>9</v>
      </c>
      <c r="S4" s="341" t="s">
        <v>10</v>
      </c>
      <c r="T4" s="343"/>
      <c r="U4" s="97"/>
    </row>
    <row r="5" spans="1:21" ht="12.75">
      <c r="A5" s="97"/>
      <c r="B5" s="20" t="s">
        <v>11</v>
      </c>
      <c r="C5" s="16"/>
      <c r="D5" s="21" t="s">
        <v>125</v>
      </c>
      <c r="E5" s="22" t="s">
        <v>12</v>
      </c>
      <c r="F5" s="1"/>
      <c r="G5" s="98" t="s">
        <v>13</v>
      </c>
      <c r="H5" s="97"/>
      <c r="I5" s="97"/>
      <c r="J5" s="99" t="s">
        <v>101</v>
      </c>
      <c r="K5" s="341" t="s">
        <v>269</v>
      </c>
      <c r="L5" s="342"/>
      <c r="M5" s="19" t="s">
        <v>105</v>
      </c>
      <c r="N5" s="2" t="s">
        <v>15</v>
      </c>
      <c r="O5" s="19" t="s">
        <v>26</v>
      </c>
      <c r="P5" s="19" t="s">
        <v>17</v>
      </c>
      <c r="Q5" s="19" t="s">
        <v>18</v>
      </c>
      <c r="R5" s="19" t="s">
        <v>19</v>
      </c>
      <c r="S5" s="144" t="s">
        <v>271</v>
      </c>
      <c r="T5" s="24" t="s">
        <v>9</v>
      </c>
      <c r="U5" s="97"/>
    </row>
    <row r="6" spans="1:21" ht="15.75">
      <c r="A6" s="97"/>
      <c r="B6" s="25" t="s">
        <v>20</v>
      </c>
      <c r="C6" s="23"/>
      <c r="D6" s="26" t="s">
        <v>8</v>
      </c>
      <c r="E6" s="26" t="s">
        <v>21</v>
      </c>
      <c r="F6" s="27" t="s">
        <v>14</v>
      </c>
      <c r="G6" s="27" t="s">
        <v>17</v>
      </c>
      <c r="H6" s="27" t="s">
        <v>18</v>
      </c>
      <c r="I6" s="94" t="s">
        <v>21</v>
      </c>
      <c r="J6" s="93" t="s">
        <v>211</v>
      </c>
      <c r="K6" s="26" t="s">
        <v>22</v>
      </c>
      <c r="L6" s="26" t="s">
        <v>23</v>
      </c>
      <c r="M6" s="26" t="s">
        <v>24</v>
      </c>
      <c r="N6" s="26" t="s">
        <v>25</v>
      </c>
      <c r="O6" s="26" t="s">
        <v>209</v>
      </c>
      <c r="P6" s="26" t="s">
        <v>27</v>
      </c>
      <c r="Q6" s="26" t="s">
        <v>270</v>
      </c>
      <c r="R6" s="26" t="s">
        <v>28</v>
      </c>
      <c r="S6" s="26" t="s">
        <v>272</v>
      </c>
      <c r="T6" s="28" t="s">
        <v>21</v>
      </c>
      <c r="U6" s="97"/>
    </row>
    <row r="7" spans="1:21" ht="12.75">
      <c r="A7" s="97"/>
      <c r="B7" s="55"/>
      <c r="C7" s="56">
        <v>1</v>
      </c>
      <c r="D7" s="57">
        <f aca="true" t="shared" si="0" ref="D7:R7">C7+1</f>
        <v>2</v>
      </c>
      <c r="E7" s="57">
        <f t="shared" si="0"/>
        <v>3</v>
      </c>
      <c r="F7" s="57">
        <f t="shared" si="0"/>
        <v>4</v>
      </c>
      <c r="G7" s="57">
        <f t="shared" si="0"/>
        <v>5</v>
      </c>
      <c r="H7" s="57">
        <f t="shared" si="0"/>
        <v>6</v>
      </c>
      <c r="I7" s="57">
        <f t="shared" si="0"/>
        <v>7</v>
      </c>
      <c r="J7" s="57">
        <f t="shared" si="0"/>
        <v>8</v>
      </c>
      <c r="K7" s="57">
        <f t="shared" si="0"/>
        <v>9</v>
      </c>
      <c r="L7" s="57">
        <f t="shared" si="0"/>
        <v>10</v>
      </c>
      <c r="M7" s="57">
        <f t="shared" si="0"/>
        <v>11</v>
      </c>
      <c r="N7" s="57">
        <f t="shared" si="0"/>
        <v>12</v>
      </c>
      <c r="O7" s="57">
        <f t="shared" si="0"/>
        <v>13</v>
      </c>
      <c r="P7" s="57">
        <f t="shared" si="0"/>
        <v>14</v>
      </c>
      <c r="Q7" s="57">
        <f t="shared" si="0"/>
        <v>15</v>
      </c>
      <c r="R7" s="57">
        <f t="shared" si="0"/>
        <v>16</v>
      </c>
      <c r="S7" s="58">
        <v>17</v>
      </c>
      <c r="T7" s="59" t="s">
        <v>29</v>
      </c>
      <c r="U7" s="97"/>
    </row>
    <row r="8" spans="1:21" ht="20.25">
      <c r="A8" s="97"/>
      <c r="B8" s="335" t="s">
        <v>306</v>
      </c>
      <c r="C8" s="336"/>
      <c r="D8" s="336"/>
      <c r="E8" s="336"/>
      <c r="F8" s="336"/>
      <c r="G8" s="336"/>
      <c r="H8" s="336"/>
      <c r="I8" s="336"/>
      <c r="J8" s="336"/>
      <c r="K8" s="336"/>
      <c r="L8" s="336"/>
      <c r="M8" s="336"/>
      <c r="N8" s="336"/>
      <c r="O8" s="336"/>
      <c r="P8" s="336"/>
      <c r="Q8" s="336"/>
      <c r="R8" s="336"/>
      <c r="S8" s="336"/>
      <c r="T8" s="337"/>
      <c r="U8" s="97"/>
    </row>
    <row r="9" spans="1:21" ht="16.5" customHeight="1">
      <c r="A9" s="97"/>
      <c r="B9" s="330" t="s">
        <v>30</v>
      </c>
      <c r="C9" s="331"/>
      <c r="D9" s="31">
        <v>350</v>
      </c>
      <c r="E9" s="73">
        <v>315000</v>
      </c>
      <c r="F9" s="31"/>
      <c r="G9" s="31"/>
      <c r="H9" s="73"/>
      <c r="I9" s="70">
        <f aca="true" t="shared" si="1" ref="I9:I42">F9*G9*H9</f>
        <v>0</v>
      </c>
      <c r="J9" s="31"/>
      <c r="K9" s="31">
        <v>70</v>
      </c>
      <c r="L9" s="31"/>
      <c r="M9" s="31">
        <v>7</v>
      </c>
      <c r="N9" s="31"/>
      <c r="O9" s="31">
        <v>63</v>
      </c>
      <c r="P9" s="31">
        <v>1000</v>
      </c>
      <c r="Q9" s="32">
        <v>0.5</v>
      </c>
      <c r="R9" s="70">
        <f>O9*P9*Q9</f>
        <v>31500</v>
      </c>
      <c r="S9" s="57">
        <f>D9++F9+J9+K9-L9-M9-N9-O9</f>
        <v>350</v>
      </c>
      <c r="T9" s="75">
        <v>315000</v>
      </c>
      <c r="U9" s="97"/>
    </row>
    <row r="10" spans="1:21" ht="16.5" customHeight="1">
      <c r="A10" s="97"/>
      <c r="B10" s="330" t="s">
        <v>31</v>
      </c>
      <c r="C10" s="331"/>
      <c r="D10" s="31">
        <v>70</v>
      </c>
      <c r="E10" s="73">
        <v>38500</v>
      </c>
      <c r="F10" s="31"/>
      <c r="G10" s="31"/>
      <c r="H10" s="73"/>
      <c r="I10" s="70">
        <f t="shared" si="1"/>
        <v>0</v>
      </c>
      <c r="J10" s="31"/>
      <c r="K10" s="31">
        <v>70</v>
      </c>
      <c r="L10" s="31">
        <v>70</v>
      </c>
      <c r="M10" s="31"/>
      <c r="N10" s="31"/>
      <c r="O10" s="31"/>
      <c r="P10" s="31"/>
      <c r="Q10" s="32"/>
      <c r="R10" s="70">
        <f>O10*P10*Q10</f>
        <v>0</v>
      </c>
      <c r="S10" s="57">
        <f>D10++F10+J10+K10-L10-M10-N10-O10</f>
        <v>70</v>
      </c>
      <c r="T10" s="75">
        <v>38500</v>
      </c>
      <c r="U10" s="97"/>
    </row>
    <row r="11" spans="1:21" ht="16.5" customHeight="1">
      <c r="A11" s="175" t="s">
        <v>235</v>
      </c>
      <c r="B11" s="330" t="s">
        <v>32</v>
      </c>
      <c r="C11" s="331"/>
      <c r="D11" s="31"/>
      <c r="E11" s="73"/>
      <c r="F11" s="31"/>
      <c r="G11" s="31"/>
      <c r="H11" s="73"/>
      <c r="I11" s="70">
        <f t="shared" si="1"/>
        <v>0</v>
      </c>
      <c r="J11" s="31">
        <v>168</v>
      </c>
      <c r="K11" s="31"/>
      <c r="L11" s="31">
        <v>70</v>
      </c>
      <c r="M11" s="31">
        <v>2</v>
      </c>
      <c r="N11" s="31"/>
      <c r="O11" s="31">
        <v>96</v>
      </c>
      <c r="P11" s="31">
        <v>500</v>
      </c>
      <c r="Q11" s="32">
        <v>0.88</v>
      </c>
      <c r="R11" s="70">
        <f>O11*P11*Q11</f>
        <v>42240</v>
      </c>
      <c r="S11" s="57">
        <f>D11++F11+J11+K11-L11-M11-N11-O11</f>
        <v>0</v>
      </c>
      <c r="T11" s="75"/>
      <c r="U11" s="97"/>
    </row>
    <row r="12" spans="1:21" ht="16.5" customHeight="1">
      <c r="A12" s="97"/>
      <c r="B12" s="330" t="s">
        <v>33</v>
      </c>
      <c r="C12" s="331"/>
      <c r="D12" s="31"/>
      <c r="E12" s="73"/>
      <c r="F12" s="31"/>
      <c r="G12" s="31"/>
      <c r="H12" s="73"/>
      <c r="I12" s="70">
        <f t="shared" si="1"/>
        <v>0</v>
      </c>
      <c r="J12" s="31">
        <v>168</v>
      </c>
      <c r="K12" s="31"/>
      <c r="L12" s="31"/>
      <c r="M12" s="31">
        <v>2</v>
      </c>
      <c r="N12" s="31"/>
      <c r="O12" s="31">
        <v>166</v>
      </c>
      <c r="P12" s="31">
        <v>550</v>
      </c>
      <c r="Q12" s="32">
        <v>0.93</v>
      </c>
      <c r="R12" s="70">
        <f>O12*P12*Q12</f>
        <v>84909</v>
      </c>
      <c r="S12" s="57">
        <f>D12++F12+J12+K12-L12-M12-N12-O12</f>
        <v>0</v>
      </c>
      <c r="T12" s="75"/>
      <c r="U12" s="97"/>
    </row>
    <row r="13" spans="1:21" ht="16.5" customHeight="1">
      <c r="A13" s="97"/>
      <c r="B13" s="330" t="s">
        <v>34</v>
      </c>
      <c r="C13" s="331"/>
      <c r="D13" s="31">
        <v>12</v>
      </c>
      <c r="E13" s="73">
        <v>12000</v>
      </c>
      <c r="F13" s="31">
        <v>4</v>
      </c>
      <c r="G13" s="31">
        <v>1</v>
      </c>
      <c r="H13" s="73">
        <v>2000</v>
      </c>
      <c r="I13" s="70">
        <f t="shared" si="1"/>
        <v>8000</v>
      </c>
      <c r="J13" s="31"/>
      <c r="K13" s="31"/>
      <c r="L13" s="31"/>
      <c r="M13" s="31"/>
      <c r="N13" s="31"/>
      <c r="O13" s="31">
        <v>4</v>
      </c>
      <c r="P13" s="31">
        <v>1500</v>
      </c>
      <c r="Q13" s="32">
        <v>0.55</v>
      </c>
      <c r="R13" s="70">
        <f>O13*P13*Q13</f>
        <v>3300.0000000000005</v>
      </c>
      <c r="S13" s="57">
        <f>D13++F13+J13+K13-L13-M13-N13-O13</f>
        <v>12</v>
      </c>
      <c r="T13" s="75">
        <v>12000</v>
      </c>
      <c r="U13" s="97"/>
    </row>
    <row r="14" spans="1:21" ht="16.5" customHeight="1">
      <c r="A14" s="97"/>
      <c r="B14" s="332"/>
      <c r="C14" s="333"/>
      <c r="D14" s="333"/>
      <c r="E14" s="333"/>
      <c r="F14" s="333"/>
      <c r="G14" s="333"/>
      <c r="H14" s="333"/>
      <c r="I14" s="333"/>
      <c r="J14" s="333"/>
      <c r="K14" s="333"/>
      <c r="L14" s="333"/>
      <c r="M14" s="333"/>
      <c r="N14" s="333"/>
      <c r="O14" s="333"/>
      <c r="P14" s="333"/>
      <c r="Q14" s="333"/>
      <c r="R14" s="333"/>
      <c r="S14" s="333"/>
      <c r="T14" s="334"/>
      <c r="U14" s="97"/>
    </row>
    <row r="15" spans="1:21" ht="16.5" customHeight="1">
      <c r="A15" s="97"/>
      <c r="B15" s="330" t="s">
        <v>203</v>
      </c>
      <c r="C15" s="331"/>
      <c r="D15" s="31"/>
      <c r="E15" s="73"/>
      <c r="F15" s="31"/>
      <c r="G15" s="31"/>
      <c r="H15" s="73"/>
      <c r="I15" s="70">
        <f t="shared" si="1"/>
        <v>0</v>
      </c>
      <c r="J15" s="31"/>
      <c r="K15" s="31"/>
      <c r="L15" s="31"/>
      <c r="M15" s="31"/>
      <c r="N15" s="31"/>
      <c r="O15" s="31"/>
      <c r="P15" s="31"/>
      <c r="Q15" s="32"/>
      <c r="R15" s="70">
        <f>O15*P15*Q15</f>
        <v>0</v>
      </c>
      <c r="S15" s="57">
        <f>D15++F15+J15+K15-L15-M15-N15-O15</f>
        <v>0</v>
      </c>
      <c r="T15" s="75"/>
      <c r="U15" s="97"/>
    </row>
    <row r="16" spans="1:21" ht="16.5" customHeight="1">
      <c r="A16" s="97"/>
      <c r="B16" s="328" t="s">
        <v>207</v>
      </c>
      <c r="C16" s="329"/>
      <c r="D16" s="31"/>
      <c r="E16" s="73"/>
      <c r="F16" s="31"/>
      <c r="G16" s="31"/>
      <c r="H16" s="73"/>
      <c r="I16" s="70">
        <f t="shared" si="1"/>
        <v>0</v>
      </c>
      <c r="J16" s="31"/>
      <c r="K16" s="31"/>
      <c r="L16" s="31"/>
      <c r="M16" s="31"/>
      <c r="N16" s="31"/>
      <c r="O16" s="31"/>
      <c r="P16" s="31"/>
      <c r="Q16" s="32"/>
      <c r="R16" s="70">
        <f>O16*P16*Q16</f>
        <v>0</v>
      </c>
      <c r="S16" s="57">
        <f>D16++F16+J16+K16-L16-M16-N16-O16</f>
        <v>0</v>
      </c>
      <c r="T16" s="75"/>
      <c r="U16" s="97"/>
    </row>
    <row r="17" spans="1:21" ht="16.5" customHeight="1">
      <c r="A17" s="175" t="s">
        <v>235</v>
      </c>
      <c r="B17" s="328" t="s">
        <v>204</v>
      </c>
      <c r="C17" s="329"/>
      <c r="D17" s="31"/>
      <c r="E17" s="73"/>
      <c r="F17" s="31"/>
      <c r="G17" s="31"/>
      <c r="H17" s="73"/>
      <c r="I17" s="70">
        <f t="shared" si="1"/>
        <v>0</v>
      </c>
      <c r="J17" s="31"/>
      <c r="K17" s="31"/>
      <c r="L17" s="31"/>
      <c r="M17" s="31"/>
      <c r="N17" s="31"/>
      <c r="O17" s="31"/>
      <c r="P17" s="31"/>
      <c r="Q17" s="32"/>
      <c r="R17" s="70">
        <f>O17*P17*Q17</f>
        <v>0</v>
      </c>
      <c r="S17" s="57">
        <f>D17++F17+J17+K17-L17-M17-N17-O17</f>
        <v>0</v>
      </c>
      <c r="T17" s="75"/>
      <c r="U17" s="97"/>
    </row>
    <row r="18" spans="1:21" ht="16.5" customHeight="1">
      <c r="A18" s="97"/>
      <c r="B18" s="328" t="s">
        <v>205</v>
      </c>
      <c r="C18" s="329"/>
      <c r="D18" s="31"/>
      <c r="E18" s="73"/>
      <c r="F18" s="31"/>
      <c r="G18" s="31"/>
      <c r="H18" s="73"/>
      <c r="I18" s="70">
        <f t="shared" si="1"/>
        <v>0</v>
      </c>
      <c r="J18" s="31"/>
      <c r="K18" s="31"/>
      <c r="L18" s="31"/>
      <c r="M18" s="31"/>
      <c r="N18" s="31"/>
      <c r="O18" s="31"/>
      <c r="P18" s="31"/>
      <c r="Q18" s="32"/>
      <c r="R18" s="70">
        <f>O18*P18*Q18</f>
        <v>0</v>
      </c>
      <c r="S18" s="57">
        <f>D18++F18+J18+K18-L18-M18-N18-O18</f>
        <v>0</v>
      </c>
      <c r="T18" s="75"/>
      <c r="U18" s="97"/>
    </row>
    <row r="19" spans="1:21" ht="16.5" customHeight="1">
      <c r="A19" s="97"/>
      <c r="B19" s="328" t="s">
        <v>206</v>
      </c>
      <c r="C19" s="329"/>
      <c r="D19" s="31"/>
      <c r="E19" s="73"/>
      <c r="F19" s="31"/>
      <c r="G19" s="31"/>
      <c r="H19" s="73"/>
      <c r="I19" s="70">
        <f t="shared" si="1"/>
        <v>0</v>
      </c>
      <c r="J19" s="31"/>
      <c r="K19" s="31"/>
      <c r="L19" s="31"/>
      <c r="M19" s="31"/>
      <c r="N19" s="31"/>
      <c r="O19" s="31"/>
      <c r="P19" s="31"/>
      <c r="Q19" s="32"/>
      <c r="R19" s="70">
        <f>O19*P19*Q19</f>
        <v>0</v>
      </c>
      <c r="S19" s="57">
        <f>D19++F19+J19+K19-L19-M19-N19-O19</f>
        <v>0</v>
      </c>
      <c r="T19" s="75"/>
      <c r="U19" s="97"/>
    </row>
    <row r="20" spans="1:21" ht="16.5" customHeight="1">
      <c r="A20" s="97"/>
      <c r="B20" s="322"/>
      <c r="C20" s="323"/>
      <c r="D20" s="323"/>
      <c r="E20" s="323"/>
      <c r="F20" s="323"/>
      <c r="G20" s="323"/>
      <c r="H20" s="323"/>
      <c r="I20" s="323"/>
      <c r="J20" s="323"/>
      <c r="K20" s="323"/>
      <c r="L20" s="323"/>
      <c r="M20" s="323"/>
      <c r="N20" s="323"/>
      <c r="O20" s="323"/>
      <c r="P20" s="323"/>
      <c r="Q20" s="323"/>
      <c r="R20" s="323"/>
      <c r="S20" s="323"/>
      <c r="T20" s="324"/>
      <c r="U20" s="97"/>
    </row>
    <row r="21" spans="1:21" ht="16.5" customHeight="1">
      <c r="A21" s="175" t="s">
        <v>235</v>
      </c>
      <c r="B21" s="344" t="s">
        <v>259</v>
      </c>
      <c r="C21" s="345"/>
      <c r="D21" s="31"/>
      <c r="E21" s="73"/>
      <c r="F21" s="31"/>
      <c r="G21" s="31"/>
      <c r="H21" s="73"/>
      <c r="I21" s="70">
        <f>F21*G21*H21</f>
        <v>0</v>
      </c>
      <c r="J21" s="31"/>
      <c r="K21" s="31"/>
      <c r="L21" s="31"/>
      <c r="M21" s="31"/>
      <c r="N21" s="31"/>
      <c r="O21" s="31"/>
      <c r="P21" s="31"/>
      <c r="Q21" s="32"/>
      <c r="R21" s="70">
        <f>O21*P21*Q21</f>
        <v>0</v>
      </c>
      <c r="S21" s="57">
        <f>D21++F21+J21+K21-L21-M21-N21-O21</f>
        <v>0</v>
      </c>
      <c r="T21" s="75"/>
      <c r="U21" s="97"/>
    </row>
    <row r="22" spans="1:21" ht="16.5" customHeight="1">
      <c r="A22" s="97"/>
      <c r="B22" s="344" t="s">
        <v>260</v>
      </c>
      <c r="C22" s="345"/>
      <c r="D22" s="31"/>
      <c r="E22" s="73"/>
      <c r="F22" s="31"/>
      <c r="G22" s="31"/>
      <c r="H22" s="73"/>
      <c r="I22" s="70">
        <f aca="true" t="shared" si="2" ref="I22:I32">F22*G22*H22</f>
        <v>0</v>
      </c>
      <c r="J22" s="31"/>
      <c r="K22" s="31"/>
      <c r="L22" s="31"/>
      <c r="M22" s="31"/>
      <c r="N22" s="31"/>
      <c r="O22" s="31"/>
      <c r="P22" s="31"/>
      <c r="Q22" s="32"/>
      <c r="R22" s="70">
        <f aca="true" t="shared" si="3" ref="R22:R32">O22*P22*Q22</f>
        <v>0</v>
      </c>
      <c r="S22" s="57">
        <f aca="true" t="shared" si="4" ref="S22:S32">D22++F22+J22+K22-L22-M22-N22-O22</f>
        <v>0</v>
      </c>
      <c r="T22" s="75"/>
      <c r="U22" s="97"/>
    </row>
    <row r="23" spans="1:21" ht="16.5" customHeight="1">
      <c r="A23" s="97"/>
      <c r="B23" s="344" t="s">
        <v>261</v>
      </c>
      <c r="C23" s="345"/>
      <c r="D23" s="31"/>
      <c r="E23" s="73"/>
      <c r="F23" s="31"/>
      <c r="G23" s="31"/>
      <c r="H23" s="73"/>
      <c r="I23" s="70">
        <f t="shared" si="2"/>
        <v>0</v>
      </c>
      <c r="J23" s="31"/>
      <c r="K23" s="31"/>
      <c r="L23" s="31"/>
      <c r="M23" s="31"/>
      <c r="N23" s="31"/>
      <c r="O23" s="31"/>
      <c r="P23" s="31"/>
      <c r="Q23" s="32"/>
      <c r="R23" s="70">
        <f t="shared" si="3"/>
        <v>0</v>
      </c>
      <c r="S23" s="57">
        <f t="shared" si="4"/>
        <v>0</v>
      </c>
      <c r="T23" s="75"/>
      <c r="U23" s="97"/>
    </row>
    <row r="24" spans="1:21" ht="16.5" customHeight="1">
      <c r="A24" s="97"/>
      <c r="B24" s="344" t="s">
        <v>262</v>
      </c>
      <c r="C24" s="345"/>
      <c r="D24" s="31"/>
      <c r="E24" s="73"/>
      <c r="F24" s="31"/>
      <c r="G24" s="31"/>
      <c r="H24" s="73"/>
      <c r="I24" s="70">
        <f t="shared" si="2"/>
        <v>0</v>
      </c>
      <c r="J24" s="31"/>
      <c r="K24" s="31"/>
      <c r="L24" s="31"/>
      <c r="M24" s="31"/>
      <c r="N24" s="31"/>
      <c r="O24" s="31"/>
      <c r="P24" s="31"/>
      <c r="Q24" s="32"/>
      <c r="R24" s="70">
        <f t="shared" si="3"/>
        <v>0</v>
      </c>
      <c r="S24" s="57">
        <f t="shared" si="4"/>
        <v>0</v>
      </c>
      <c r="T24" s="75"/>
      <c r="U24" s="97"/>
    </row>
    <row r="25" spans="1:21" ht="16.5" customHeight="1">
      <c r="A25" s="97"/>
      <c r="B25" s="344" t="s">
        <v>263</v>
      </c>
      <c r="C25" s="345"/>
      <c r="D25" s="31"/>
      <c r="E25" s="73"/>
      <c r="F25" s="31"/>
      <c r="G25" s="31"/>
      <c r="H25" s="73"/>
      <c r="I25" s="70">
        <f t="shared" si="2"/>
        <v>0</v>
      </c>
      <c r="J25" s="31"/>
      <c r="K25" s="31"/>
      <c r="L25" s="31"/>
      <c r="M25" s="31"/>
      <c r="N25" s="31"/>
      <c r="O25" s="31"/>
      <c r="P25" s="31"/>
      <c r="Q25" s="32"/>
      <c r="R25" s="70">
        <f t="shared" si="3"/>
        <v>0</v>
      </c>
      <c r="S25" s="57">
        <f t="shared" si="4"/>
        <v>0</v>
      </c>
      <c r="T25" s="75"/>
      <c r="U25" s="97"/>
    </row>
    <row r="26" spans="1:21" ht="16.5" customHeight="1">
      <c r="A26" s="97"/>
      <c r="B26" s="322"/>
      <c r="C26" s="323"/>
      <c r="D26" s="323"/>
      <c r="E26" s="323"/>
      <c r="F26" s="323"/>
      <c r="G26" s="323"/>
      <c r="H26" s="323"/>
      <c r="I26" s="323"/>
      <c r="J26" s="323"/>
      <c r="K26" s="323"/>
      <c r="L26" s="323"/>
      <c r="M26" s="323"/>
      <c r="N26" s="323"/>
      <c r="O26" s="323"/>
      <c r="P26" s="323"/>
      <c r="Q26" s="323"/>
      <c r="R26" s="323"/>
      <c r="S26" s="323"/>
      <c r="T26" s="324"/>
      <c r="U26" s="97"/>
    </row>
    <row r="27" spans="1:21" ht="19.5" customHeight="1">
      <c r="A27" s="97"/>
      <c r="B27" s="325" t="s">
        <v>307</v>
      </c>
      <c r="C27" s="326"/>
      <c r="D27" s="326"/>
      <c r="E27" s="326"/>
      <c r="F27" s="326"/>
      <c r="G27" s="326"/>
      <c r="H27" s="326"/>
      <c r="I27" s="326"/>
      <c r="J27" s="326"/>
      <c r="K27" s="326"/>
      <c r="L27" s="326"/>
      <c r="M27" s="326"/>
      <c r="N27" s="326"/>
      <c r="O27" s="326"/>
      <c r="P27" s="326"/>
      <c r="Q27" s="326"/>
      <c r="R27" s="326"/>
      <c r="S27" s="326"/>
      <c r="T27" s="327"/>
      <c r="U27" s="97"/>
    </row>
    <row r="28" spans="1:21" ht="16.5" customHeight="1">
      <c r="A28" s="175" t="s">
        <v>235</v>
      </c>
      <c r="B28" s="317" t="s">
        <v>265</v>
      </c>
      <c r="C28" s="318"/>
      <c r="D28" s="31"/>
      <c r="E28" s="73">
        <v>0</v>
      </c>
      <c r="F28" s="31"/>
      <c r="G28" s="31"/>
      <c r="H28" s="73"/>
      <c r="I28" s="70">
        <f t="shared" si="2"/>
        <v>0</v>
      </c>
      <c r="J28" s="141"/>
      <c r="K28" s="31"/>
      <c r="L28" s="31"/>
      <c r="M28" s="31"/>
      <c r="N28" s="31"/>
      <c r="O28" s="31"/>
      <c r="P28" s="31"/>
      <c r="Q28" s="32"/>
      <c r="R28" s="70">
        <f t="shared" si="3"/>
        <v>0</v>
      </c>
      <c r="S28" s="57">
        <f t="shared" si="4"/>
        <v>0</v>
      </c>
      <c r="T28" s="75">
        <f aca="true" t="shared" si="5" ref="T28:T34">SUM(R28:S28)</f>
        <v>0</v>
      </c>
      <c r="U28" s="97"/>
    </row>
    <row r="29" spans="1:21" ht="16.5" customHeight="1">
      <c r="A29" s="97"/>
      <c r="B29" s="317" t="s">
        <v>266</v>
      </c>
      <c r="C29" s="318"/>
      <c r="D29" s="31"/>
      <c r="E29" s="73">
        <v>0</v>
      </c>
      <c r="F29" s="31"/>
      <c r="G29" s="31"/>
      <c r="H29" s="73"/>
      <c r="I29" s="70">
        <f t="shared" si="2"/>
        <v>0</v>
      </c>
      <c r="J29" s="142"/>
      <c r="K29" s="31"/>
      <c r="L29" s="31"/>
      <c r="M29" s="31"/>
      <c r="N29" s="31"/>
      <c r="O29" s="31"/>
      <c r="P29" s="31"/>
      <c r="Q29" s="32"/>
      <c r="R29" s="70">
        <f t="shared" si="3"/>
        <v>0</v>
      </c>
      <c r="S29" s="57">
        <f t="shared" si="4"/>
        <v>0</v>
      </c>
      <c r="T29" s="75">
        <f t="shared" si="5"/>
        <v>0</v>
      </c>
      <c r="U29" s="97"/>
    </row>
    <row r="30" spans="1:21" ht="16.5" customHeight="1">
      <c r="A30" s="97"/>
      <c r="B30" s="317" t="s">
        <v>267</v>
      </c>
      <c r="C30" s="318"/>
      <c r="D30" s="31"/>
      <c r="E30" s="73">
        <v>0</v>
      </c>
      <c r="F30" s="31"/>
      <c r="G30" s="31"/>
      <c r="H30" s="73"/>
      <c r="I30" s="70">
        <f t="shared" si="2"/>
        <v>0</v>
      </c>
      <c r="J30" s="142"/>
      <c r="K30" s="31"/>
      <c r="L30" s="31"/>
      <c r="M30" s="31"/>
      <c r="N30" s="31"/>
      <c r="O30" s="31"/>
      <c r="P30" s="31"/>
      <c r="Q30" s="32"/>
      <c r="R30" s="70">
        <f t="shared" si="3"/>
        <v>0</v>
      </c>
      <c r="S30" s="57">
        <f t="shared" si="4"/>
        <v>0</v>
      </c>
      <c r="T30" s="75">
        <f t="shared" si="5"/>
        <v>0</v>
      </c>
      <c r="U30" s="97"/>
    </row>
    <row r="31" spans="1:21" ht="16.5" customHeight="1">
      <c r="A31" s="97"/>
      <c r="B31" s="317" t="s">
        <v>268</v>
      </c>
      <c r="C31" s="318"/>
      <c r="D31" s="31"/>
      <c r="E31" s="73">
        <v>0</v>
      </c>
      <c r="F31" s="31"/>
      <c r="G31" s="31"/>
      <c r="H31" s="73"/>
      <c r="I31" s="70">
        <f t="shared" si="2"/>
        <v>0</v>
      </c>
      <c r="J31" s="142"/>
      <c r="K31" s="31"/>
      <c r="L31" s="31"/>
      <c r="M31" s="31"/>
      <c r="N31" s="31"/>
      <c r="O31" s="31"/>
      <c r="P31" s="31"/>
      <c r="Q31" s="32"/>
      <c r="R31" s="70">
        <f t="shared" si="3"/>
        <v>0</v>
      </c>
      <c r="S31" s="57">
        <f t="shared" si="4"/>
        <v>0</v>
      </c>
      <c r="T31" s="75">
        <f t="shared" si="5"/>
        <v>0</v>
      </c>
      <c r="U31" s="97"/>
    </row>
    <row r="32" spans="1:21" ht="16.5" customHeight="1">
      <c r="A32" s="97"/>
      <c r="B32" s="317" t="s">
        <v>268</v>
      </c>
      <c r="C32" s="318"/>
      <c r="D32" s="31"/>
      <c r="E32" s="73">
        <v>0</v>
      </c>
      <c r="F32" s="31"/>
      <c r="G32" s="31"/>
      <c r="H32" s="73"/>
      <c r="I32" s="70">
        <f t="shared" si="2"/>
        <v>0</v>
      </c>
      <c r="J32" s="142"/>
      <c r="K32" s="31"/>
      <c r="L32" s="31"/>
      <c r="M32" s="31"/>
      <c r="N32" s="31"/>
      <c r="O32" s="31"/>
      <c r="P32" s="31"/>
      <c r="Q32" s="32"/>
      <c r="R32" s="70">
        <f t="shared" si="3"/>
        <v>0</v>
      </c>
      <c r="S32" s="57">
        <f t="shared" si="4"/>
        <v>0</v>
      </c>
      <c r="T32" s="75">
        <f t="shared" si="5"/>
        <v>0</v>
      </c>
      <c r="U32" s="97"/>
    </row>
    <row r="33" spans="1:21" ht="16.5" customHeight="1">
      <c r="A33" s="97"/>
      <c r="B33" s="317" t="s">
        <v>268</v>
      </c>
      <c r="C33" s="318"/>
      <c r="D33" s="31"/>
      <c r="E33" s="73">
        <v>0</v>
      </c>
      <c r="F33" s="31"/>
      <c r="G33" s="31"/>
      <c r="H33" s="73"/>
      <c r="I33" s="70">
        <f>F33*G33*H33</f>
        <v>0</v>
      </c>
      <c r="J33" s="143"/>
      <c r="K33" s="31"/>
      <c r="L33" s="31"/>
      <c r="M33" s="31"/>
      <c r="N33" s="31"/>
      <c r="O33" s="31"/>
      <c r="P33" s="31"/>
      <c r="Q33" s="32"/>
      <c r="R33" s="70">
        <f>O33*P33*Q33</f>
        <v>0</v>
      </c>
      <c r="S33" s="57">
        <f>D33++F33+J33+K33-L33-M33-N33-O33</f>
        <v>0</v>
      </c>
      <c r="T33" s="75">
        <f t="shared" si="5"/>
        <v>0</v>
      </c>
      <c r="U33" s="97"/>
    </row>
    <row r="34" spans="1:21" ht="16.5" customHeight="1">
      <c r="A34" s="97"/>
      <c r="B34" s="139"/>
      <c r="C34" s="140"/>
      <c r="D34" s="145" t="s">
        <v>275</v>
      </c>
      <c r="E34" s="147">
        <f>SUM(E28:E33)</f>
        <v>0</v>
      </c>
      <c r="F34" s="140"/>
      <c r="G34" s="140"/>
      <c r="H34" s="140"/>
      <c r="I34" s="140"/>
      <c r="J34" s="140"/>
      <c r="K34" s="140"/>
      <c r="L34" s="140"/>
      <c r="M34" s="140"/>
      <c r="N34" s="140"/>
      <c r="O34" s="140"/>
      <c r="P34" s="140"/>
      <c r="Q34" s="145" t="s">
        <v>275</v>
      </c>
      <c r="R34" s="147">
        <f>SUM(R28:R33)</f>
        <v>0</v>
      </c>
      <c r="S34" s="145"/>
      <c r="T34" s="146">
        <f t="shared" si="5"/>
        <v>0</v>
      </c>
      <c r="U34" s="97"/>
    </row>
    <row r="35" spans="1:21" ht="20.25" customHeight="1">
      <c r="A35" s="97"/>
      <c r="B35" s="319" t="s">
        <v>308</v>
      </c>
      <c r="C35" s="320"/>
      <c r="D35" s="320"/>
      <c r="E35" s="320"/>
      <c r="F35" s="320"/>
      <c r="G35" s="320"/>
      <c r="H35" s="320"/>
      <c r="I35" s="320"/>
      <c r="J35" s="320"/>
      <c r="K35" s="320"/>
      <c r="L35" s="320"/>
      <c r="M35" s="320"/>
      <c r="N35" s="320"/>
      <c r="O35" s="320"/>
      <c r="P35" s="320"/>
      <c r="Q35" s="320"/>
      <c r="R35" s="320"/>
      <c r="S35" s="320"/>
      <c r="T35" s="321"/>
      <c r="U35" s="97"/>
    </row>
    <row r="36" spans="1:21" ht="16.5" customHeight="1">
      <c r="A36" s="97"/>
      <c r="B36" s="304" t="s">
        <v>208</v>
      </c>
      <c r="C36" s="305"/>
      <c r="D36" s="31"/>
      <c r="E36" s="73"/>
      <c r="F36" s="31"/>
      <c r="G36" s="31"/>
      <c r="H36" s="73"/>
      <c r="I36" s="70">
        <f t="shared" si="1"/>
        <v>0</v>
      </c>
      <c r="J36" s="31"/>
      <c r="K36" s="31"/>
      <c r="L36" s="31"/>
      <c r="M36" s="31"/>
      <c r="N36" s="31"/>
      <c r="O36" s="31"/>
      <c r="P36" s="31"/>
      <c r="Q36" s="32"/>
      <c r="R36" s="70">
        <f aca="true" t="shared" si="6" ref="R36:R42">O36*P36*Q36</f>
        <v>0</v>
      </c>
      <c r="S36" s="57">
        <f aca="true" t="shared" si="7" ref="S36:S42">D36++F36+J36+K36-L36-M36-N36-O36</f>
        <v>0</v>
      </c>
      <c r="T36" s="75"/>
      <c r="U36" s="97"/>
    </row>
    <row r="37" spans="1:21" ht="16.5" customHeight="1">
      <c r="A37" s="97"/>
      <c r="B37" s="304" t="s">
        <v>216</v>
      </c>
      <c r="C37" s="305"/>
      <c r="D37" s="31"/>
      <c r="E37" s="73"/>
      <c r="F37" s="31"/>
      <c r="G37" s="31"/>
      <c r="H37" s="73"/>
      <c r="I37" s="70">
        <f t="shared" si="1"/>
        <v>0</v>
      </c>
      <c r="J37" s="31"/>
      <c r="K37" s="31"/>
      <c r="L37" s="31"/>
      <c r="M37" s="31"/>
      <c r="N37" s="31"/>
      <c r="O37" s="31"/>
      <c r="P37" s="31"/>
      <c r="Q37" s="32"/>
      <c r="R37" s="70">
        <f t="shared" si="6"/>
        <v>0</v>
      </c>
      <c r="S37" s="57">
        <f t="shared" si="7"/>
        <v>0</v>
      </c>
      <c r="T37" s="75"/>
      <c r="U37" s="97"/>
    </row>
    <row r="38" spans="1:21" ht="16.5" customHeight="1">
      <c r="A38" s="97"/>
      <c r="B38" s="304" t="s">
        <v>217</v>
      </c>
      <c r="C38" s="305"/>
      <c r="D38" s="31"/>
      <c r="E38" s="73"/>
      <c r="F38" s="31"/>
      <c r="G38" s="31"/>
      <c r="H38" s="73"/>
      <c r="I38" s="70">
        <f t="shared" si="1"/>
        <v>0</v>
      </c>
      <c r="J38" s="31"/>
      <c r="K38" s="31"/>
      <c r="L38" s="31"/>
      <c r="M38" s="31"/>
      <c r="N38" s="31"/>
      <c r="O38" s="31"/>
      <c r="P38" s="31"/>
      <c r="Q38" s="32"/>
      <c r="R38" s="70">
        <f t="shared" si="6"/>
        <v>0</v>
      </c>
      <c r="S38" s="57">
        <f t="shared" si="7"/>
        <v>0</v>
      </c>
      <c r="T38" s="75"/>
      <c r="U38" s="97"/>
    </row>
    <row r="39" spans="1:21" ht="16.5" customHeight="1">
      <c r="A39" s="97"/>
      <c r="B39" s="304" t="s">
        <v>54</v>
      </c>
      <c r="C39" s="305"/>
      <c r="D39" s="31"/>
      <c r="E39" s="73"/>
      <c r="F39" s="31"/>
      <c r="G39" s="31"/>
      <c r="H39" s="73"/>
      <c r="I39" s="70">
        <f t="shared" si="1"/>
        <v>0</v>
      </c>
      <c r="J39" s="31"/>
      <c r="K39" s="31"/>
      <c r="L39" s="31"/>
      <c r="M39" s="31"/>
      <c r="N39" s="31"/>
      <c r="O39" s="31"/>
      <c r="P39" s="31"/>
      <c r="Q39" s="32"/>
      <c r="R39" s="70">
        <f t="shared" si="6"/>
        <v>0</v>
      </c>
      <c r="S39" s="57">
        <f t="shared" si="7"/>
        <v>0</v>
      </c>
      <c r="T39" s="75"/>
      <c r="U39" s="97"/>
    </row>
    <row r="40" spans="1:21" ht="16.5" customHeight="1">
      <c r="A40" s="97"/>
      <c r="B40" s="304" t="s">
        <v>54</v>
      </c>
      <c r="C40" s="305"/>
      <c r="D40" s="31"/>
      <c r="E40" s="73"/>
      <c r="F40" s="31"/>
      <c r="G40" s="31"/>
      <c r="H40" s="73"/>
      <c r="I40" s="70">
        <f t="shared" si="1"/>
        <v>0</v>
      </c>
      <c r="J40" s="31"/>
      <c r="K40" s="31"/>
      <c r="L40" s="31"/>
      <c r="M40" s="31"/>
      <c r="N40" s="31"/>
      <c r="O40" s="31"/>
      <c r="P40" s="31"/>
      <c r="Q40" s="32"/>
      <c r="R40" s="70">
        <f t="shared" si="6"/>
        <v>0</v>
      </c>
      <c r="S40" s="57">
        <f t="shared" si="7"/>
        <v>0</v>
      </c>
      <c r="T40" s="75"/>
      <c r="U40" s="97"/>
    </row>
    <row r="41" spans="1:21" ht="16.5" customHeight="1">
      <c r="A41" s="97"/>
      <c r="B41" s="304" t="s">
        <v>54</v>
      </c>
      <c r="C41" s="305"/>
      <c r="D41" s="31"/>
      <c r="E41" s="73"/>
      <c r="F41" s="31"/>
      <c r="G41" s="31"/>
      <c r="H41" s="73"/>
      <c r="I41" s="70">
        <f t="shared" si="1"/>
        <v>0</v>
      </c>
      <c r="J41" s="31"/>
      <c r="K41" s="31"/>
      <c r="L41" s="31"/>
      <c r="M41" s="31"/>
      <c r="N41" s="31"/>
      <c r="O41" s="31"/>
      <c r="P41" s="31"/>
      <c r="Q41" s="32"/>
      <c r="R41" s="70">
        <f t="shared" si="6"/>
        <v>0</v>
      </c>
      <c r="S41" s="57">
        <f t="shared" si="7"/>
        <v>0</v>
      </c>
      <c r="T41" s="75"/>
      <c r="U41" s="97"/>
    </row>
    <row r="42" spans="1:21" ht="16.5" customHeight="1" thickBot="1">
      <c r="A42" s="97"/>
      <c r="B42" s="306" t="s">
        <v>54</v>
      </c>
      <c r="C42" s="307"/>
      <c r="D42" s="31"/>
      <c r="E42" s="73"/>
      <c r="F42" s="31"/>
      <c r="G42" s="31"/>
      <c r="H42" s="73"/>
      <c r="I42" s="70">
        <f t="shared" si="1"/>
        <v>0</v>
      </c>
      <c r="J42" s="31"/>
      <c r="K42" s="31"/>
      <c r="L42" s="31"/>
      <c r="M42" s="31"/>
      <c r="N42" s="31"/>
      <c r="O42" s="31"/>
      <c r="P42" s="31"/>
      <c r="Q42" s="32"/>
      <c r="R42" s="70">
        <f t="shared" si="6"/>
        <v>0</v>
      </c>
      <c r="S42" s="57">
        <f t="shared" si="7"/>
        <v>0</v>
      </c>
      <c r="T42" s="75"/>
      <c r="U42" s="97"/>
    </row>
    <row r="43" spans="1:21" ht="16.5" customHeight="1" thickBot="1" thickTop="1">
      <c r="A43" s="97"/>
      <c r="B43" s="34" t="s">
        <v>35</v>
      </c>
      <c r="C43" s="35"/>
      <c r="D43" s="35"/>
      <c r="E43" s="85">
        <f>SUM(E9:E42)</f>
        <v>365500</v>
      </c>
      <c r="F43" s="36" t="s">
        <v>36</v>
      </c>
      <c r="G43" s="35"/>
      <c r="H43" s="35"/>
      <c r="I43" s="85">
        <f>SUM(I9:I42)</f>
        <v>8000</v>
      </c>
      <c r="J43" s="35"/>
      <c r="K43" s="35"/>
      <c r="L43" s="35"/>
      <c r="M43" s="35"/>
      <c r="N43" s="35"/>
      <c r="O43" s="35"/>
      <c r="P43" s="36" t="s">
        <v>37</v>
      </c>
      <c r="Q43" s="35"/>
      <c r="R43" s="85">
        <f>SUM(R9:R42)</f>
        <v>161949</v>
      </c>
      <c r="S43" s="35"/>
      <c r="T43" s="86">
        <f>SUM(T9:T42)</f>
        <v>365500</v>
      </c>
      <c r="U43" s="97"/>
    </row>
    <row r="44" spans="1:21" ht="16.5" customHeight="1" thickTop="1">
      <c r="A44" s="97"/>
      <c r="B44" s="98" t="s">
        <v>38</v>
      </c>
      <c r="C44" s="97"/>
      <c r="D44" s="97"/>
      <c r="E44" s="97"/>
      <c r="F44" s="1"/>
      <c r="G44" s="1"/>
      <c r="H44" s="97"/>
      <c r="I44" s="97"/>
      <c r="J44" s="97"/>
      <c r="K44" s="97"/>
      <c r="L44" s="1"/>
      <c r="M44" s="97"/>
      <c r="N44" s="97"/>
      <c r="O44" s="97"/>
      <c r="P44" s="97"/>
      <c r="Q44" s="97"/>
      <c r="R44" s="97"/>
      <c r="S44" s="97"/>
      <c r="T44" s="97"/>
      <c r="U44" s="97"/>
    </row>
    <row r="45" spans="6:12" ht="13.5" customHeight="1">
      <c r="F45" s="1"/>
      <c r="G45" s="1"/>
      <c r="L45" s="1"/>
    </row>
    <row r="46" spans="6:12" ht="13.5" customHeight="1">
      <c r="F46" s="1"/>
      <c r="G46" s="1"/>
      <c r="L46" s="1"/>
    </row>
    <row r="47" spans="6:12" ht="13.5" customHeight="1">
      <c r="F47" s="1"/>
      <c r="G47" s="1"/>
      <c r="L47" s="1"/>
    </row>
    <row r="48" spans="2:12" ht="13.5" customHeight="1">
      <c r="B48" s="193" t="s">
        <v>332</v>
      </c>
      <c r="F48" s="1"/>
      <c r="G48" s="1"/>
      <c r="L48" s="1"/>
    </row>
    <row r="49" spans="6:12" ht="13.5" customHeight="1">
      <c r="F49" s="1"/>
      <c r="G49" s="1"/>
      <c r="L49" s="1"/>
    </row>
    <row r="50" spans="2:20" ht="18" customHeight="1" thickBot="1">
      <c r="B50" s="4" t="s">
        <v>6</v>
      </c>
      <c r="C50" s="7"/>
      <c r="D50" s="97"/>
      <c r="E50" s="97"/>
      <c r="F50" s="97"/>
      <c r="G50" s="97"/>
      <c r="H50" s="97"/>
      <c r="I50" s="97"/>
      <c r="J50" s="97"/>
      <c r="K50" s="97"/>
      <c r="L50" s="97"/>
      <c r="M50" s="97"/>
      <c r="N50" s="97"/>
      <c r="O50" s="97"/>
      <c r="P50" s="97"/>
      <c r="Q50" s="97"/>
      <c r="R50" s="97"/>
      <c r="S50" s="97"/>
      <c r="T50" s="97"/>
    </row>
    <row r="51" spans="2:20" ht="13.5" customHeight="1" thickTop="1">
      <c r="B51" s="8"/>
      <c r="C51" s="9"/>
      <c r="D51" s="10"/>
      <c r="E51" s="9"/>
      <c r="F51" s="11"/>
      <c r="G51" s="11"/>
      <c r="H51" s="11"/>
      <c r="I51" s="11"/>
      <c r="J51" s="51" t="s">
        <v>8</v>
      </c>
      <c r="K51" s="11"/>
      <c r="L51" s="11"/>
      <c r="M51" s="12"/>
      <c r="N51" s="13"/>
      <c r="O51" s="338" t="s">
        <v>213</v>
      </c>
      <c r="P51" s="339"/>
      <c r="Q51" s="339"/>
      <c r="R51" s="340"/>
      <c r="S51" s="10"/>
      <c r="T51" s="14"/>
    </row>
    <row r="52" spans="2:20" ht="13.5" customHeight="1">
      <c r="B52" s="15"/>
      <c r="C52" s="16"/>
      <c r="D52" s="341" t="s">
        <v>7</v>
      </c>
      <c r="E52" s="342"/>
      <c r="F52" s="1"/>
      <c r="G52" s="1"/>
      <c r="H52" s="97"/>
      <c r="I52" s="97"/>
      <c r="J52" s="19" t="s">
        <v>212</v>
      </c>
      <c r="K52" s="18"/>
      <c r="L52" s="16"/>
      <c r="M52" s="17"/>
      <c r="N52" s="2" t="s">
        <v>8</v>
      </c>
      <c r="O52" s="19" t="s">
        <v>16</v>
      </c>
      <c r="P52" s="17"/>
      <c r="Q52" s="17"/>
      <c r="R52" s="19" t="s">
        <v>9</v>
      </c>
      <c r="S52" s="341" t="s">
        <v>10</v>
      </c>
      <c r="T52" s="343"/>
    </row>
    <row r="53" spans="2:20" ht="13.5" customHeight="1">
      <c r="B53" s="20" t="s">
        <v>11</v>
      </c>
      <c r="C53" s="16"/>
      <c r="D53" s="21" t="s">
        <v>125</v>
      </c>
      <c r="E53" s="22" t="s">
        <v>12</v>
      </c>
      <c r="F53" s="1"/>
      <c r="G53" s="98" t="s">
        <v>13</v>
      </c>
      <c r="H53" s="97"/>
      <c r="I53" s="97"/>
      <c r="J53" s="99" t="s">
        <v>101</v>
      </c>
      <c r="K53" s="341" t="s">
        <v>269</v>
      </c>
      <c r="L53" s="342"/>
      <c r="M53" s="19" t="s">
        <v>105</v>
      </c>
      <c r="N53" s="2" t="s">
        <v>15</v>
      </c>
      <c r="O53" s="19" t="s">
        <v>26</v>
      </c>
      <c r="P53" s="19" t="s">
        <v>17</v>
      </c>
      <c r="Q53" s="19" t="s">
        <v>18</v>
      </c>
      <c r="R53" s="19" t="s">
        <v>19</v>
      </c>
      <c r="S53" s="144" t="s">
        <v>271</v>
      </c>
      <c r="T53" s="24" t="s">
        <v>9</v>
      </c>
    </row>
    <row r="54" spans="2:20" ht="13.5" customHeight="1">
      <c r="B54" s="25" t="s">
        <v>20</v>
      </c>
      <c r="C54" s="23"/>
      <c r="D54" s="26" t="s">
        <v>8</v>
      </c>
      <c r="E54" s="26" t="s">
        <v>21</v>
      </c>
      <c r="F54" s="27" t="s">
        <v>14</v>
      </c>
      <c r="G54" s="27" t="s">
        <v>17</v>
      </c>
      <c r="H54" s="27" t="s">
        <v>18</v>
      </c>
      <c r="I54" s="94" t="s">
        <v>21</v>
      </c>
      <c r="J54" s="93" t="s">
        <v>211</v>
      </c>
      <c r="K54" s="26" t="s">
        <v>22</v>
      </c>
      <c r="L54" s="26" t="s">
        <v>23</v>
      </c>
      <c r="M54" s="26" t="s">
        <v>24</v>
      </c>
      <c r="N54" s="26" t="s">
        <v>25</v>
      </c>
      <c r="O54" s="26" t="s">
        <v>209</v>
      </c>
      <c r="P54" s="26" t="s">
        <v>27</v>
      </c>
      <c r="Q54" s="26" t="s">
        <v>270</v>
      </c>
      <c r="R54" s="26" t="s">
        <v>28</v>
      </c>
      <c r="S54" s="26" t="s">
        <v>272</v>
      </c>
      <c r="T54" s="28" t="s">
        <v>21</v>
      </c>
    </row>
    <row r="55" spans="2:20" ht="12.75">
      <c r="B55" s="55"/>
      <c r="C55" s="56">
        <v>1</v>
      </c>
      <c r="D55" s="57">
        <f aca="true" t="shared" si="8" ref="D55:R55">C55+1</f>
        <v>2</v>
      </c>
      <c r="E55" s="57">
        <f t="shared" si="8"/>
        <v>3</v>
      </c>
      <c r="F55" s="57">
        <f t="shared" si="8"/>
        <v>4</v>
      </c>
      <c r="G55" s="57">
        <f t="shared" si="8"/>
        <v>5</v>
      </c>
      <c r="H55" s="57">
        <f t="shared" si="8"/>
        <v>6</v>
      </c>
      <c r="I55" s="57">
        <f t="shared" si="8"/>
        <v>7</v>
      </c>
      <c r="J55" s="57">
        <f t="shared" si="8"/>
        <v>8</v>
      </c>
      <c r="K55" s="57">
        <f t="shared" si="8"/>
        <v>9</v>
      </c>
      <c r="L55" s="57">
        <f t="shared" si="8"/>
        <v>10</v>
      </c>
      <c r="M55" s="57">
        <f t="shared" si="8"/>
        <v>11</v>
      </c>
      <c r="N55" s="57">
        <f t="shared" si="8"/>
        <v>12</v>
      </c>
      <c r="O55" s="57">
        <f t="shared" si="8"/>
        <v>13</v>
      </c>
      <c r="P55" s="57">
        <f t="shared" si="8"/>
        <v>14</v>
      </c>
      <c r="Q55" s="57">
        <f t="shared" si="8"/>
        <v>15</v>
      </c>
      <c r="R55" s="57">
        <f t="shared" si="8"/>
        <v>16</v>
      </c>
      <c r="S55" s="58">
        <v>17</v>
      </c>
      <c r="T55" s="59" t="s">
        <v>29</v>
      </c>
    </row>
    <row r="56" spans="2:20" ht="19.5">
      <c r="B56" s="335" t="s">
        <v>306</v>
      </c>
      <c r="C56" s="336"/>
      <c r="D56" s="336"/>
      <c r="E56" s="336"/>
      <c r="F56" s="336"/>
      <c r="G56" s="336"/>
      <c r="H56" s="336"/>
      <c r="I56" s="336"/>
      <c r="J56" s="336"/>
      <c r="K56" s="336"/>
      <c r="L56" s="336"/>
      <c r="M56" s="336"/>
      <c r="N56" s="336"/>
      <c r="O56" s="336"/>
      <c r="P56" s="336"/>
      <c r="Q56" s="336"/>
      <c r="R56" s="336"/>
      <c r="S56" s="336"/>
      <c r="T56" s="337"/>
    </row>
    <row r="57" spans="2:20" ht="12.75">
      <c r="B57" s="330" t="s">
        <v>30</v>
      </c>
      <c r="C57" s="331"/>
      <c r="D57" s="31"/>
      <c r="E57" s="73"/>
      <c r="F57" s="31"/>
      <c r="G57" s="31"/>
      <c r="H57" s="73"/>
      <c r="I57" s="70"/>
      <c r="J57" s="31"/>
      <c r="K57" s="31"/>
      <c r="L57" s="31"/>
      <c r="M57" s="31"/>
      <c r="N57" s="31"/>
      <c r="O57" s="31"/>
      <c r="P57" s="31"/>
      <c r="Q57" s="32"/>
      <c r="R57" s="70"/>
      <c r="S57" s="57"/>
      <c r="T57" s="75"/>
    </row>
    <row r="58" spans="2:20" ht="12.75">
      <c r="B58" s="330" t="s">
        <v>31</v>
      </c>
      <c r="C58" s="331"/>
      <c r="D58" s="31"/>
      <c r="E58" s="73"/>
      <c r="F58" s="31"/>
      <c r="G58" s="31"/>
      <c r="H58" s="73"/>
      <c r="I58" s="70"/>
      <c r="J58" s="31"/>
      <c r="K58" s="31"/>
      <c r="L58" s="31"/>
      <c r="M58" s="31"/>
      <c r="N58" s="31"/>
      <c r="O58" s="31"/>
      <c r="P58" s="31"/>
      <c r="Q58" s="32"/>
      <c r="R58" s="70"/>
      <c r="S58" s="57"/>
      <c r="T58" s="75"/>
    </row>
    <row r="59" spans="2:20" ht="12.75">
      <c r="B59" s="330" t="s">
        <v>32</v>
      </c>
      <c r="C59" s="331"/>
      <c r="D59" s="31"/>
      <c r="E59" s="73"/>
      <c r="F59" s="31"/>
      <c r="G59" s="31"/>
      <c r="H59" s="73"/>
      <c r="I59" s="70"/>
      <c r="J59" s="31"/>
      <c r="K59" s="31"/>
      <c r="L59" s="31"/>
      <c r="M59" s="31"/>
      <c r="N59" s="31"/>
      <c r="O59" s="31"/>
      <c r="P59" s="31"/>
      <c r="Q59" s="32"/>
      <c r="R59" s="70"/>
      <c r="S59" s="57"/>
      <c r="T59" s="75"/>
    </row>
    <row r="60" spans="2:20" ht="16.5" customHeight="1">
      <c r="B60" s="330" t="s">
        <v>33</v>
      </c>
      <c r="C60" s="331"/>
      <c r="D60" s="31"/>
      <c r="E60" s="73"/>
      <c r="F60" s="31"/>
      <c r="G60" s="31"/>
      <c r="H60" s="73"/>
      <c r="I60" s="70"/>
      <c r="J60" s="31"/>
      <c r="K60" s="31"/>
      <c r="L60" s="31"/>
      <c r="M60" s="31"/>
      <c r="N60" s="31"/>
      <c r="O60" s="31"/>
      <c r="P60" s="31"/>
      <c r="Q60" s="32"/>
      <c r="R60" s="70"/>
      <c r="S60" s="57"/>
      <c r="T60" s="75"/>
    </row>
    <row r="61" spans="2:20" ht="16.5" customHeight="1">
      <c r="B61" s="330" t="s">
        <v>34</v>
      </c>
      <c r="C61" s="331"/>
      <c r="D61" s="31"/>
      <c r="E61" s="73"/>
      <c r="F61" s="31"/>
      <c r="G61" s="31"/>
      <c r="H61" s="73"/>
      <c r="I61" s="70"/>
      <c r="J61" s="31"/>
      <c r="K61" s="31"/>
      <c r="L61" s="31"/>
      <c r="M61" s="31"/>
      <c r="N61" s="31"/>
      <c r="O61" s="31"/>
      <c r="P61" s="31"/>
      <c r="Q61" s="32"/>
      <c r="R61" s="70"/>
      <c r="S61" s="57"/>
      <c r="T61" s="75"/>
    </row>
    <row r="62" spans="2:20" ht="16.5" customHeight="1">
      <c r="B62" s="332"/>
      <c r="C62" s="333"/>
      <c r="D62" s="333"/>
      <c r="E62" s="333"/>
      <c r="F62" s="333"/>
      <c r="G62" s="333"/>
      <c r="H62" s="333"/>
      <c r="I62" s="333"/>
      <c r="J62" s="333"/>
      <c r="K62" s="333"/>
      <c r="L62" s="333"/>
      <c r="M62" s="333"/>
      <c r="N62" s="333"/>
      <c r="O62" s="333"/>
      <c r="P62" s="333"/>
      <c r="Q62" s="333"/>
      <c r="R62" s="333"/>
      <c r="S62" s="333"/>
      <c r="T62" s="334"/>
    </row>
    <row r="63" spans="2:20" ht="16.5" customHeight="1">
      <c r="B63" s="330" t="s">
        <v>203</v>
      </c>
      <c r="C63" s="331"/>
      <c r="D63" s="31"/>
      <c r="E63" s="73"/>
      <c r="F63" s="31"/>
      <c r="G63" s="31"/>
      <c r="H63" s="73"/>
      <c r="I63" s="70"/>
      <c r="J63" s="31"/>
      <c r="K63" s="31"/>
      <c r="L63" s="31"/>
      <c r="M63" s="31"/>
      <c r="N63" s="31"/>
      <c r="O63" s="31"/>
      <c r="P63" s="31"/>
      <c r="Q63" s="32"/>
      <c r="R63" s="70"/>
      <c r="S63" s="57"/>
      <c r="T63" s="75"/>
    </row>
    <row r="64" spans="2:20" ht="16.5" customHeight="1">
      <c r="B64" s="328" t="s">
        <v>207</v>
      </c>
      <c r="C64" s="329"/>
      <c r="D64" s="31"/>
      <c r="E64" s="73"/>
      <c r="F64" s="31"/>
      <c r="G64" s="31"/>
      <c r="H64" s="73"/>
      <c r="I64" s="70"/>
      <c r="J64" s="31"/>
      <c r="K64" s="31"/>
      <c r="L64" s="31"/>
      <c r="M64" s="31"/>
      <c r="N64" s="31"/>
      <c r="O64" s="31"/>
      <c r="P64" s="31"/>
      <c r="Q64" s="32"/>
      <c r="R64" s="70"/>
      <c r="S64" s="57"/>
      <c r="T64" s="75"/>
    </row>
    <row r="65" spans="2:20" ht="16.5" customHeight="1">
      <c r="B65" s="328" t="s">
        <v>204</v>
      </c>
      <c r="C65" s="329"/>
      <c r="D65" s="31"/>
      <c r="E65" s="73"/>
      <c r="F65" s="31"/>
      <c r="G65" s="31"/>
      <c r="H65" s="73"/>
      <c r="I65" s="70"/>
      <c r="J65" s="31"/>
      <c r="K65" s="31"/>
      <c r="L65" s="31"/>
      <c r="M65" s="31"/>
      <c r="N65" s="31"/>
      <c r="O65" s="31"/>
      <c r="P65" s="31"/>
      <c r="Q65" s="32"/>
      <c r="R65" s="70"/>
      <c r="S65" s="57"/>
      <c r="T65" s="75"/>
    </row>
    <row r="66" spans="2:20" ht="16.5" customHeight="1">
      <c r="B66" s="328" t="s">
        <v>205</v>
      </c>
      <c r="C66" s="329"/>
      <c r="D66" s="31"/>
      <c r="E66" s="73"/>
      <c r="F66" s="31"/>
      <c r="G66" s="31"/>
      <c r="H66" s="73"/>
      <c r="I66" s="70"/>
      <c r="J66" s="31"/>
      <c r="K66" s="31"/>
      <c r="L66" s="31"/>
      <c r="M66" s="31"/>
      <c r="N66" s="31"/>
      <c r="O66" s="31"/>
      <c r="P66" s="31"/>
      <c r="Q66" s="32"/>
      <c r="R66" s="70"/>
      <c r="S66" s="57"/>
      <c r="T66" s="75"/>
    </row>
    <row r="67" spans="2:20" ht="16.5" customHeight="1">
      <c r="B67" s="328" t="s">
        <v>206</v>
      </c>
      <c r="C67" s="329"/>
      <c r="D67" s="31"/>
      <c r="E67" s="73"/>
      <c r="F67" s="31"/>
      <c r="G67" s="31"/>
      <c r="H67" s="73"/>
      <c r="I67" s="70"/>
      <c r="J67" s="31"/>
      <c r="K67" s="31"/>
      <c r="L67" s="31"/>
      <c r="M67" s="31"/>
      <c r="N67" s="31"/>
      <c r="O67" s="31"/>
      <c r="P67" s="31"/>
      <c r="Q67" s="32"/>
      <c r="R67" s="70"/>
      <c r="S67" s="57"/>
      <c r="T67" s="75"/>
    </row>
    <row r="68" spans="2:20" ht="16.5" customHeight="1">
      <c r="B68" s="322"/>
      <c r="C68" s="323"/>
      <c r="D68" s="323"/>
      <c r="E68" s="323"/>
      <c r="F68" s="323"/>
      <c r="G68" s="323"/>
      <c r="H68" s="323"/>
      <c r="I68" s="323"/>
      <c r="J68" s="323"/>
      <c r="K68" s="323"/>
      <c r="L68" s="323"/>
      <c r="M68" s="323"/>
      <c r="N68" s="323"/>
      <c r="O68" s="323"/>
      <c r="P68" s="323"/>
      <c r="Q68" s="323"/>
      <c r="R68" s="323"/>
      <c r="S68" s="323"/>
      <c r="T68" s="324"/>
    </row>
    <row r="69" spans="2:20" ht="16.5" customHeight="1">
      <c r="B69" s="317"/>
      <c r="C69" s="318"/>
      <c r="D69" s="31"/>
      <c r="E69" s="73"/>
      <c r="F69" s="31"/>
      <c r="G69" s="31"/>
      <c r="H69" s="73"/>
      <c r="I69" s="70"/>
      <c r="J69" s="31"/>
      <c r="K69" s="31"/>
      <c r="L69" s="31"/>
      <c r="M69" s="31"/>
      <c r="N69" s="31"/>
      <c r="O69" s="31"/>
      <c r="P69" s="31"/>
      <c r="Q69" s="32"/>
      <c r="R69" s="70"/>
      <c r="S69" s="57"/>
      <c r="T69" s="75"/>
    </row>
    <row r="70" spans="2:20" ht="16.5" customHeight="1">
      <c r="B70" s="317"/>
      <c r="C70" s="318"/>
      <c r="D70" s="31"/>
      <c r="E70" s="73"/>
      <c r="F70" s="31"/>
      <c r="G70" s="31"/>
      <c r="H70" s="73"/>
      <c r="I70" s="70"/>
      <c r="J70" s="31"/>
      <c r="K70" s="31"/>
      <c r="L70" s="31"/>
      <c r="M70" s="31"/>
      <c r="N70" s="31"/>
      <c r="O70" s="31"/>
      <c r="P70" s="31"/>
      <c r="Q70" s="32"/>
      <c r="R70" s="70"/>
      <c r="S70" s="57"/>
      <c r="T70" s="75"/>
    </row>
    <row r="71" spans="2:20" ht="16.5" customHeight="1">
      <c r="B71" s="317"/>
      <c r="C71" s="318"/>
      <c r="D71" s="31"/>
      <c r="E71" s="73"/>
      <c r="F71" s="31"/>
      <c r="G71" s="31"/>
      <c r="H71" s="73"/>
      <c r="I71" s="70"/>
      <c r="J71" s="31"/>
      <c r="K71" s="31"/>
      <c r="L71" s="31"/>
      <c r="M71" s="31"/>
      <c r="N71" s="31"/>
      <c r="O71" s="31"/>
      <c r="P71" s="31"/>
      <c r="Q71" s="32"/>
      <c r="R71" s="70"/>
      <c r="S71" s="57"/>
      <c r="T71" s="75"/>
    </row>
    <row r="72" spans="2:20" ht="16.5" customHeight="1">
      <c r="B72" s="317"/>
      <c r="C72" s="318"/>
      <c r="D72" s="31"/>
      <c r="E72" s="73"/>
      <c r="F72" s="31"/>
      <c r="G72" s="31"/>
      <c r="H72" s="73"/>
      <c r="I72" s="70"/>
      <c r="J72" s="31"/>
      <c r="K72" s="31"/>
      <c r="L72" s="31"/>
      <c r="M72" s="31"/>
      <c r="N72" s="31"/>
      <c r="O72" s="31"/>
      <c r="P72" s="31"/>
      <c r="Q72" s="32"/>
      <c r="R72" s="70"/>
      <c r="S72" s="57"/>
      <c r="T72" s="75"/>
    </row>
    <row r="73" spans="2:20" ht="16.5" customHeight="1">
      <c r="B73" s="317"/>
      <c r="C73" s="318"/>
      <c r="D73" s="31"/>
      <c r="E73" s="73"/>
      <c r="F73" s="31"/>
      <c r="G73" s="31"/>
      <c r="H73" s="73"/>
      <c r="I73" s="70"/>
      <c r="J73" s="31"/>
      <c r="K73" s="31"/>
      <c r="L73" s="31"/>
      <c r="M73" s="31"/>
      <c r="N73" s="31"/>
      <c r="O73" s="31"/>
      <c r="P73" s="31"/>
      <c r="Q73" s="32"/>
      <c r="R73" s="70"/>
      <c r="S73" s="57"/>
      <c r="T73" s="75"/>
    </row>
    <row r="74" spans="2:20" ht="16.5" customHeight="1">
      <c r="B74" s="322"/>
      <c r="C74" s="323"/>
      <c r="D74" s="323"/>
      <c r="E74" s="323"/>
      <c r="F74" s="323"/>
      <c r="G74" s="323"/>
      <c r="H74" s="323"/>
      <c r="I74" s="323"/>
      <c r="J74" s="323"/>
      <c r="K74" s="323"/>
      <c r="L74" s="323"/>
      <c r="M74" s="323"/>
      <c r="N74" s="323"/>
      <c r="O74" s="323"/>
      <c r="P74" s="323"/>
      <c r="Q74" s="323"/>
      <c r="R74" s="323"/>
      <c r="S74" s="323"/>
      <c r="T74" s="324"/>
    </row>
    <row r="75" spans="2:20" ht="16.5" customHeight="1">
      <c r="B75" s="325" t="s">
        <v>307</v>
      </c>
      <c r="C75" s="326"/>
      <c r="D75" s="326"/>
      <c r="E75" s="326"/>
      <c r="F75" s="326"/>
      <c r="G75" s="326"/>
      <c r="H75" s="326"/>
      <c r="I75" s="326"/>
      <c r="J75" s="326"/>
      <c r="K75" s="326"/>
      <c r="L75" s="326"/>
      <c r="M75" s="326"/>
      <c r="N75" s="326"/>
      <c r="O75" s="326"/>
      <c r="P75" s="326"/>
      <c r="Q75" s="326"/>
      <c r="R75" s="326"/>
      <c r="S75" s="326"/>
      <c r="T75" s="327"/>
    </row>
    <row r="76" spans="2:20" ht="16.5" customHeight="1">
      <c r="B76" s="317"/>
      <c r="C76" s="318"/>
      <c r="D76" s="31"/>
      <c r="E76" s="73"/>
      <c r="F76" s="31"/>
      <c r="G76" s="31"/>
      <c r="H76" s="73"/>
      <c r="I76" s="70"/>
      <c r="J76" s="141"/>
      <c r="K76" s="31"/>
      <c r="L76" s="31"/>
      <c r="M76" s="31"/>
      <c r="N76" s="31"/>
      <c r="O76" s="31"/>
      <c r="P76" s="31"/>
      <c r="Q76" s="32"/>
      <c r="R76" s="70"/>
      <c r="S76" s="57"/>
      <c r="T76" s="75"/>
    </row>
    <row r="77" spans="2:20" ht="16.5" customHeight="1">
      <c r="B77" s="317"/>
      <c r="C77" s="318"/>
      <c r="D77" s="31"/>
      <c r="E77" s="73"/>
      <c r="F77" s="31"/>
      <c r="G77" s="31"/>
      <c r="H77" s="73"/>
      <c r="I77" s="70"/>
      <c r="J77" s="142"/>
      <c r="K77" s="31"/>
      <c r="L77" s="31"/>
      <c r="M77" s="31"/>
      <c r="N77" s="31"/>
      <c r="O77" s="31"/>
      <c r="P77" s="31"/>
      <c r="Q77" s="32"/>
      <c r="R77" s="70"/>
      <c r="S77" s="57"/>
      <c r="T77" s="75"/>
    </row>
    <row r="78" spans="2:20" ht="16.5" customHeight="1">
      <c r="B78" s="317"/>
      <c r="C78" s="318"/>
      <c r="D78" s="31"/>
      <c r="E78" s="73"/>
      <c r="F78" s="31"/>
      <c r="G78" s="31"/>
      <c r="H78" s="73"/>
      <c r="I78" s="70"/>
      <c r="J78" s="142"/>
      <c r="K78" s="31"/>
      <c r="L78" s="31"/>
      <c r="M78" s="31"/>
      <c r="N78" s="31"/>
      <c r="O78" s="31"/>
      <c r="P78" s="31"/>
      <c r="Q78" s="32"/>
      <c r="R78" s="70"/>
      <c r="S78" s="57"/>
      <c r="T78" s="75"/>
    </row>
    <row r="79" spans="2:20" ht="16.5" customHeight="1">
      <c r="B79" s="317"/>
      <c r="C79" s="318"/>
      <c r="D79" s="31"/>
      <c r="E79" s="73"/>
      <c r="F79" s="31"/>
      <c r="G79" s="31"/>
      <c r="H79" s="73"/>
      <c r="I79" s="70"/>
      <c r="J79" s="142"/>
      <c r="K79" s="31"/>
      <c r="L79" s="31"/>
      <c r="M79" s="31"/>
      <c r="N79" s="31"/>
      <c r="O79" s="31"/>
      <c r="P79" s="31"/>
      <c r="Q79" s="32"/>
      <c r="R79" s="70"/>
      <c r="S79" s="57"/>
      <c r="T79" s="75"/>
    </row>
    <row r="80" spans="2:20" ht="16.5" customHeight="1">
      <c r="B80" s="317"/>
      <c r="C80" s="318"/>
      <c r="D80" s="31"/>
      <c r="E80" s="73"/>
      <c r="F80" s="31"/>
      <c r="G80" s="31"/>
      <c r="H80" s="73"/>
      <c r="I80" s="70"/>
      <c r="J80" s="142"/>
      <c r="K80" s="31"/>
      <c r="L80" s="31"/>
      <c r="M80" s="31"/>
      <c r="N80" s="31"/>
      <c r="O80" s="31"/>
      <c r="P80" s="31"/>
      <c r="Q80" s="32"/>
      <c r="R80" s="70"/>
      <c r="S80" s="57"/>
      <c r="T80" s="75"/>
    </row>
    <row r="81" spans="2:20" ht="16.5" customHeight="1">
      <c r="B81" s="317"/>
      <c r="C81" s="318"/>
      <c r="D81" s="31"/>
      <c r="E81" s="73"/>
      <c r="F81" s="31"/>
      <c r="G81" s="31"/>
      <c r="H81" s="73"/>
      <c r="I81" s="70"/>
      <c r="J81" s="143"/>
      <c r="K81" s="31"/>
      <c r="L81" s="31"/>
      <c r="M81" s="31"/>
      <c r="N81" s="31"/>
      <c r="O81" s="31"/>
      <c r="P81" s="31"/>
      <c r="Q81" s="32"/>
      <c r="R81" s="70"/>
      <c r="S81" s="57"/>
      <c r="T81" s="75"/>
    </row>
    <row r="82" spans="2:20" ht="12.75">
      <c r="B82" s="139"/>
      <c r="C82" s="140"/>
      <c r="D82" s="145" t="s">
        <v>275</v>
      </c>
      <c r="E82" s="147"/>
      <c r="F82" s="140"/>
      <c r="G82" s="140"/>
      <c r="H82" s="140"/>
      <c r="I82" s="140"/>
      <c r="J82" s="140"/>
      <c r="K82" s="140"/>
      <c r="L82" s="140"/>
      <c r="M82" s="140"/>
      <c r="N82" s="140"/>
      <c r="O82" s="140"/>
      <c r="P82" s="140"/>
      <c r="Q82" s="145" t="s">
        <v>275</v>
      </c>
      <c r="R82" s="147"/>
      <c r="S82" s="145"/>
      <c r="T82" s="146"/>
    </row>
    <row r="83" spans="2:20" ht="19.5">
      <c r="B83" s="319" t="s">
        <v>308</v>
      </c>
      <c r="C83" s="320"/>
      <c r="D83" s="320"/>
      <c r="E83" s="320"/>
      <c r="F83" s="320"/>
      <c r="G83" s="320"/>
      <c r="H83" s="320"/>
      <c r="I83" s="320"/>
      <c r="J83" s="320"/>
      <c r="K83" s="320"/>
      <c r="L83" s="320"/>
      <c r="M83" s="320"/>
      <c r="N83" s="320"/>
      <c r="O83" s="320"/>
      <c r="P83" s="320"/>
      <c r="Q83" s="320"/>
      <c r="R83" s="320"/>
      <c r="S83" s="320"/>
      <c r="T83" s="321"/>
    </row>
    <row r="84" spans="2:20" ht="12.75">
      <c r="B84" s="304"/>
      <c r="C84" s="305"/>
      <c r="D84" s="31"/>
      <c r="E84" s="73"/>
      <c r="F84" s="31"/>
      <c r="G84" s="31"/>
      <c r="H84" s="73"/>
      <c r="I84" s="70"/>
      <c r="J84" s="31"/>
      <c r="K84" s="31"/>
      <c r="L84" s="31"/>
      <c r="M84" s="31"/>
      <c r="N84" s="31"/>
      <c r="O84" s="31"/>
      <c r="P84" s="31"/>
      <c r="Q84" s="32"/>
      <c r="R84" s="70"/>
      <c r="S84" s="57"/>
      <c r="T84" s="75"/>
    </row>
    <row r="85" spans="2:20" ht="12.75">
      <c r="B85" s="304"/>
      <c r="C85" s="305"/>
      <c r="D85" s="31"/>
      <c r="E85" s="73"/>
      <c r="F85" s="31"/>
      <c r="G85" s="31"/>
      <c r="H85" s="73"/>
      <c r="I85" s="70"/>
      <c r="J85" s="31"/>
      <c r="K85" s="31"/>
      <c r="L85" s="31"/>
      <c r="M85" s="31"/>
      <c r="N85" s="31"/>
      <c r="O85" s="31"/>
      <c r="P85" s="31"/>
      <c r="Q85" s="32"/>
      <c r="R85" s="70"/>
      <c r="S85" s="57"/>
      <c r="T85" s="75"/>
    </row>
    <row r="86" spans="2:20" ht="12.75">
      <c r="B86" s="304"/>
      <c r="C86" s="305"/>
      <c r="D86" s="31"/>
      <c r="E86" s="73"/>
      <c r="F86" s="31"/>
      <c r="G86" s="31"/>
      <c r="H86" s="73"/>
      <c r="I86" s="70"/>
      <c r="J86" s="31"/>
      <c r="K86" s="31"/>
      <c r="L86" s="31"/>
      <c r="M86" s="31"/>
      <c r="N86" s="31"/>
      <c r="O86" s="31"/>
      <c r="P86" s="31"/>
      <c r="Q86" s="32"/>
      <c r="R86" s="70"/>
      <c r="S86" s="57"/>
      <c r="T86" s="75"/>
    </row>
    <row r="87" spans="2:20" ht="12.75">
      <c r="B87" s="304"/>
      <c r="C87" s="305"/>
      <c r="D87" s="31"/>
      <c r="E87" s="73"/>
      <c r="F87" s="31"/>
      <c r="G87" s="31"/>
      <c r="H87" s="73"/>
      <c r="I87" s="70"/>
      <c r="J87" s="31"/>
      <c r="K87" s="31"/>
      <c r="L87" s="31"/>
      <c r="M87" s="31"/>
      <c r="N87" s="31"/>
      <c r="O87" s="31"/>
      <c r="P87" s="31"/>
      <c r="Q87" s="32"/>
      <c r="R87" s="70"/>
      <c r="S87" s="57"/>
      <c r="T87" s="75"/>
    </row>
    <row r="88" spans="2:20" ht="12.75">
      <c r="B88" s="304"/>
      <c r="C88" s="305"/>
      <c r="D88" s="31"/>
      <c r="E88" s="73"/>
      <c r="F88" s="31"/>
      <c r="G88" s="31"/>
      <c r="H88" s="73"/>
      <c r="I88" s="70"/>
      <c r="J88" s="31"/>
      <c r="K88" s="31"/>
      <c r="L88" s="31"/>
      <c r="M88" s="31"/>
      <c r="N88" s="31"/>
      <c r="O88" s="31"/>
      <c r="P88" s="31"/>
      <c r="Q88" s="32"/>
      <c r="R88" s="70"/>
      <c r="S88" s="57"/>
      <c r="T88" s="75"/>
    </row>
    <row r="89" spans="2:20" ht="12.75">
      <c r="B89" s="304"/>
      <c r="C89" s="305"/>
      <c r="D89" s="31"/>
      <c r="E89" s="73"/>
      <c r="F89" s="31"/>
      <c r="G89" s="31"/>
      <c r="H89" s="73"/>
      <c r="I89" s="70"/>
      <c r="J89" s="31"/>
      <c r="K89" s="31"/>
      <c r="L89" s="31"/>
      <c r="M89" s="31"/>
      <c r="N89" s="31"/>
      <c r="O89" s="31"/>
      <c r="P89" s="31"/>
      <c r="Q89" s="32"/>
      <c r="R89" s="70"/>
      <c r="S89" s="57"/>
      <c r="T89" s="75"/>
    </row>
    <row r="90" spans="2:20" ht="13.5" thickBot="1">
      <c r="B90" s="306"/>
      <c r="C90" s="307"/>
      <c r="D90" s="31"/>
      <c r="E90" s="73"/>
      <c r="F90" s="31"/>
      <c r="G90" s="31"/>
      <c r="H90" s="73"/>
      <c r="I90" s="70"/>
      <c r="J90" s="31"/>
      <c r="K90" s="31"/>
      <c r="L90" s="31"/>
      <c r="M90" s="31"/>
      <c r="N90" s="31"/>
      <c r="O90" s="31"/>
      <c r="P90" s="31"/>
      <c r="Q90" s="32"/>
      <c r="R90" s="70"/>
      <c r="S90" s="57"/>
      <c r="T90" s="75"/>
    </row>
    <row r="91" spans="2:20" ht="14.25" thickBot="1" thickTop="1">
      <c r="B91" s="34" t="s">
        <v>35</v>
      </c>
      <c r="C91" s="35"/>
      <c r="D91" s="35"/>
      <c r="E91" s="85"/>
      <c r="F91" s="36" t="s">
        <v>36</v>
      </c>
      <c r="G91" s="35"/>
      <c r="H91" s="35"/>
      <c r="I91" s="85"/>
      <c r="J91" s="35"/>
      <c r="K91" s="35"/>
      <c r="L91" s="35"/>
      <c r="M91" s="35"/>
      <c r="N91" s="35"/>
      <c r="O91" s="35"/>
      <c r="P91" s="36" t="s">
        <v>37</v>
      </c>
      <c r="Q91" s="35"/>
      <c r="R91" s="85"/>
      <c r="S91" s="35"/>
      <c r="T91" s="86"/>
    </row>
    <row r="92" spans="6:12" ht="13.5" thickTop="1">
      <c r="F92" s="1"/>
      <c r="G92" s="1"/>
      <c r="L92" s="1"/>
    </row>
    <row r="93" spans="6:12" ht="12.75">
      <c r="F93" s="1"/>
      <c r="G93" s="1"/>
      <c r="L93" s="1"/>
    </row>
    <row r="94" spans="6:12" ht="12.75">
      <c r="F94" s="1"/>
      <c r="G94" s="1"/>
      <c r="L94" s="1"/>
    </row>
  </sheetData>
  <sheetProtection sheet="1" objects="1" scenarios="1"/>
  <mergeCells count="76">
    <mergeCell ref="B8:T8"/>
    <mergeCell ref="O3:R3"/>
    <mergeCell ref="B42:C42"/>
    <mergeCell ref="B36:C36"/>
    <mergeCell ref="B40:C40"/>
    <mergeCell ref="B41:C41"/>
    <mergeCell ref="B15:C15"/>
    <mergeCell ref="B13:C13"/>
    <mergeCell ref="B9:C9"/>
    <mergeCell ref="B10:C10"/>
    <mergeCell ref="B11:C11"/>
    <mergeCell ref="B12:C12"/>
    <mergeCell ref="B32:C32"/>
    <mergeCell ref="B27:T27"/>
    <mergeCell ref="B16:C16"/>
    <mergeCell ref="B17:C17"/>
    <mergeCell ref="B18:C18"/>
    <mergeCell ref="B19:C19"/>
    <mergeCell ref="B37:C37"/>
    <mergeCell ref="B38:C38"/>
    <mergeCell ref="B39:C39"/>
    <mergeCell ref="B22:C22"/>
    <mergeCell ref="B23:C23"/>
    <mergeCell ref="B24:C24"/>
    <mergeCell ref="B25:C25"/>
    <mergeCell ref="B28:C28"/>
    <mergeCell ref="B33:C33"/>
    <mergeCell ref="B29:C29"/>
    <mergeCell ref="B35:T35"/>
    <mergeCell ref="K5:L5"/>
    <mergeCell ref="D4:E4"/>
    <mergeCell ref="S4:T4"/>
    <mergeCell ref="B26:T26"/>
    <mergeCell ref="B14:T14"/>
    <mergeCell ref="B20:T20"/>
    <mergeCell ref="B21:C21"/>
    <mergeCell ref="B30:C30"/>
    <mergeCell ref="B31:C31"/>
    <mergeCell ref="O51:R51"/>
    <mergeCell ref="D52:E52"/>
    <mergeCell ref="S52:T52"/>
    <mergeCell ref="K53:L53"/>
    <mergeCell ref="B56:T56"/>
    <mergeCell ref="B57:C57"/>
    <mergeCell ref="B58:C58"/>
    <mergeCell ref="B59:C59"/>
    <mergeCell ref="B60:C60"/>
    <mergeCell ref="B61:C61"/>
    <mergeCell ref="B62:T62"/>
    <mergeCell ref="B63:C63"/>
    <mergeCell ref="B64:C64"/>
    <mergeCell ref="B65:C65"/>
    <mergeCell ref="B66:C66"/>
    <mergeCell ref="B67:C67"/>
    <mergeCell ref="B68:T68"/>
    <mergeCell ref="B69:C69"/>
    <mergeCell ref="B70:C70"/>
    <mergeCell ref="B71:C71"/>
    <mergeCell ref="B72:C72"/>
    <mergeCell ref="B73:C73"/>
    <mergeCell ref="B74:T74"/>
    <mergeCell ref="B75:T75"/>
    <mergeCell ref="B76:C76"/>
    <mergeCell ref="B77:C77"/>
    <mergeCell ref="B78:C78"/>
    <mergeCell ref="B79:C79"/>
    <mergeCell ref="B80:C80"/>
    <mergeCell ref="B81:C81"/>
    <mergeCell ref="B83:T83"/>
    <mergeCell ref="B84:C84"/>
    <mergeCell ref="B89:C89"/>
    <mergeCell ref="B90:C90"/>
    <mergeCell ref="B85:C85"/>
    <mergeCell ref="B86:C86"/>
    <mergeCell ref="B87:C87"/>
    <mergeCell ref="B88:C88"/>
  </mergeCells>
  <printOptions horizontalCentered="1" verticalCentered="1"/>
  <pageMargins left="0.35" right="0.47" top="0.333" bottom="0.333" header="0.5" footer="0.5"/>
  <pageSetup fitToHeight="1" fitToWidth="1" horizontalDpi="300" verticalDpi="300" orientation="landscape" scale="40" r:id="rId3"/>
  <legacyDrawing r:id="rId2"/>
</worksheet>
</file>

<file path=xl/worksheets/sheet4.xml><?xml version="1.0" encoding="utf-8"?>
<worksheet xmlns="http://schemas.openxmlformats.org/spreadsheetml/2006/main" xmlns:r="http://schemas.openxmlformats.org/officeDocument/2006/relationships">
  <sheetPr codeName="Sheet4" transitionEvaluation="1">
    <pageSetUpPr fitToPage="1"/>
  </sheetPr>
  <dimension ref="B2:O88"/>
  <sheetViews>
    <sheetView showGridLines="0" workbookViewId="0" topLeftCell="A1">
      <selection activeCell="A1" sqref="A1"/>
    </sheetView>
  </sheetViews>
  <sheetFormatPr defaultColWidth="9.7109375" defaultRowHeight="12.75"/>
  <cols>
    <col min="1" max="1" width="5.57421875" style="0" customWidth="1"/>
    <col min="2" max="2" width="13.7109375" style="0" customWidth="1"/>
    <col min="3" max="3" width="11.57421875" style="0" customWidth="1"/>
    <col min="4" max="4" width="7.7109375" style="0" customWidth="1"/>
    <col min="5" max="6" width="8.7109375" style="0" customWidth="1"/>
    <col min="7" max="7" width="6.7109375" style="0" customWidth="1"/>
    <col min="8" max="11" width="8.7109375" style="0" customWidth="1"/>
    <col min="12" max="12" width="10.57421875" style="0" customWidth="1"/>
    <col min="13" max="13" width="9.7109375" style="0" customWidth="1"/>
    <col min="14" max="14" width="10.28125" style="0" customWidth="1"/>
    <col min="15" max="15" width="9.7109375" style="0" customWidth="1"/>
  </cols>
  <sheetData>
    <row r="2" spans="2:15" ht="20.25" thickBot="1">
      <c r="B2" s="46" t="s">
        <v>3</v>
      </c>
      <c r="C2" s="97"/>
      <c r="D2" s="97"/>
      <c r="E2" s="97"/>
      <c r="F2" s="97"/>
      <c r="G2" s="97"/>
      <c r="H2" s="97"/>
      <c r="I2" s="97"/>
      <c r="J2" s="97"/>
      <c r="K2" s="97"/>
      <c r="L2" s="97"/>
      <c r="M2" s="97"/>
      <c r="N2" s="212" t="s">
        <v>339</v>
      </c>
      <c r="O2" s="213">
        <f>CropLandUse!$Q$3</f>
        <v>2001</v>
      </c>
    </row>
    <row r="3" spans="2:15" ht="13.5" thickTop="1">
      <c r="B3" s="8"/>
      <c r="C3" s="11"/>
      <c r="D3" s="12"/>
      <c r="E3" s="51" t="s">
        <v>46</v>
      </c>
      <c r="F3" s="363" t="s">
        <v>106</v>
      </c>
      <c r="G3" s="364"/>
      <c r="H3" s="302" t="s">
        <v>47</v>
      </c>
      <c r="I3" s="303"/>
      <c r="J3" s="303"/>
      <c r="K3" s="303"/>
      <c r="L3" s="303"/>
      <c r="M3" s="303"/>
      <c r="N3" s="303"/>
      <c r="O3" s="292"/>
    </row>
    <row r="4" spans="2:15" ht="12.75">
      <c r="B4" s="15"/>
      <c r="C4" s="97"/>
      <c r="D4" s="17"/>
      <c r="E4" s="19" t="s">
        <v>48</v>
      </c>
      <c r="F4" s="341" t="s">
        <v>107</v>
      </c>
      <c r="G4" s="342"/>
      <c r="H4" s="90"/>
      <c r="I4" s="365" t="s">
        <v>54</v>
      </c>
      <c r="J4" s="365" t="s">
        <v>183</v>
      </c>
      <c r="K4" s="365" t="s">
        <v>184</v>
      </c>
      <c r="L4" s="365" t="s">
        <v>185</v>
      </c>
      <c r="M4" s="365" t="s">
        <v>186</v>
      </c>
      <c r="N4" s="365" t="s">
        <v>54</v>
      </c>
      <c r="O4" s="367" t="s">
        <v>54</v>
      </c>
    </row>
    <row r="5" spans="2:15" ht="12.75">
      <c r="B5" s="20" t="s">
        <v>49</v>
      </c>
      <c r="C5" s="97"/>
      <c r="D5" s="19" t="s">
        <v>14</v>
      </c>
      <c r="E5" s="19" t="s">
        <v>50</v>
      </c>
      <c r="F5" s="27" t="s">
        <v>51</v>
      </c>
      <c r="G5" s="27" t="s">
        <v>52</v>
      </c>
      <c r="H5" s="90" t="s">
        <v>53</v>
      </c>
      <c r="I5" s="366"/>
      <c r="J5" s="366"/>
      <c r="K5" s="366"/>
      <c r="L5" s="366"/>
      <c r="M5" s="366"/>
      <c r="N5" s="366"/>
      <c r="O5" s="368"/>
    </row>
    <row r="6" spans="2:15" ht="12.75">
      <c r="B6" s="55"/>
      <c r="C6" s="64">
        <v>1</v>
      </c>
      <c r="D6" s="57">
        <f aca="true" t="shared" si="0" ref="D6:O6">C6+1</f>
        <v>2</v>
      </c>
      <c r="E6" s="57">
        <f t="shared" si="0"/>
        <v>3</v>
      </c>
      <c r="F6" s="57">
        <f t="shared" si="0"/>
        <v>4</v>
      </c>
      <c r="G6" s="57">
        <f t="shared" si="0"/>
        <v>5</v>
      </c>
      <c r="H6" s="57">
        <f t="shared" si="0"/>
        <v>6</v>
      </c>
      <c r="I6" s="57">
        <f t="shared" si="0"/>
        <v>7</v>
      </c>
      <c r="J6" s="57">
        <f t="shared" si="0"/>
        <v>8</v>
      </c>
      <c r="K6" s="57">
        <f t="shared" si="0"/>
        <v>9</v>
      </c>
      <c r="L6" s="57">
        <f t="shared" si="0"/>
        <v>10</v>
      </c>
      <c r="M6" s="57">
        <f t="shared" si="0"/>
        <v>11</v>
      </c>
      <c r="N6" s="65">
        <f t="shared" si="0"/>
        <v>12</v>
      </c>
      <c r="O6" s="66">
        <f t="shared" si="0"/>
        <v>13</v>
      </c>
    </row>
    <row r="7" spans="2:15" ht="15.75">
      <c r="B7" s="360" t="s">
        <v>309</v>
      </c>
      <c r="C7" s="361"/>
      <c r="D7" s="361"/>
      <c r="E7" s="361"/>
      <c r="F7" s="361"/>
      <c r="G7" s="361"/>
      <c r="H7" s="361"/>
      <c r="I7" s="361"/>
      <c r="J7" s="361"/>
      <c r="K7" s="361"/>
      <c r="L7" s="361"/>
      <c r="M7" s="361"/>
      <c r="N7" s="361"/>
      <c r="O7" s="362"/>
    </row>
    <row r="8" spans="2:15" ht="16.5" customHeight="1">
      <c r="B8" s="308" t="s">
        <v>30</v>
      </c>
      <c r="C8" s="309"/>
      <c r="D8" s="31">
        <v>350</v>
      </c>
      <c r="E8" s="31">
        <v>1</v>
      </c>
      <c r="F8" s="31">
        <v>7</v>
      </c>
      <c r="G8" s="31">
        <v>5</v>
      </c>
      <c r="H8" s="57">
        <f aca="true" t="shared" si="1" ref="H8:H29">D8*E8*F8</f>
        <v>2450</v>
      </c>
      <c r="I8" s="31"/>
      <c r="J8" s="31"/>
      <c r="K8" s="31">
        <v>595</v>
      </c>
      <c r="L8" s="47">
        <v>87500</v>
      </c>
      <c r="M8" s="31">
        <v>3500</v>
      </c>
      <c r="N8" s="47"/>
      <c r="O8" s="29"/>
    </row>
    <row r="9" spans="2:15" ht="16.5" customHeight="1">
      <c r="B9" s="308" t="s">
        <v>55</v>
      </c>
      <c r="C9" s="309"/>
      <c r="D9" s="31">
        <v>70</v>
      </c>
      <c r="E9" s="31">
        <v>0.7</v>
      </c>
      <c r="F9" s="31">
        <v>7</v>
      </c>
      <c r="G9" s="31">
        <v>5</v>
      </c>
      <c r="H9" s="57">
        <f t="shared" si="1"/>
        <v>343</v>
      </c>
      <c r="I9" s="31"/>
      <c r="J9" s="31"/>
      <c r="K9" s="31">
        <v>91</v>
      </c>
      <c r="L9" s="47">
        <v>10500</v>
      </c>
      <c r="M9" s="31">
        <v>700</v>
      </c>
      <c r="N9" s="47"/>
      <c r="O9" s="29"/>
    </row>
    <row r="10" spans="2:15" ht="16.5" customHeight="1">
      <c r="B10" s="308" t="s">
        <v>197</v>
      </c>
      <c r="C10" s="309"/>
      <c r="D10" s="31">
        <v>16</v>
      </c>
      <c r="E10" s="31">
        <v>1.25</v>
      </c>
      <c r="F10" s="31">
        <v>7</v>
      </c>
      <c r="G10" s="31">
        <v>0</v>
      </c>
      <c r="H10" s="57">
        <f t="shared" si="1"/>
        <v>140</v>
      </c>
      <c r="I10" s="31"/>
      <c r="J10" s="31"/>
      <c r="K10" s="31">
        <v>0</v>
      </c>
      <c r="L10" s="47">
        <v>0</v>
      </c>
      <c r="M10" s="31">
        <v>0</v>
      </c>
      <c r="N10" s="47"/>
      <c r="O10" s="29"/>
    </row>
    <row r="11" spans="2:15" ht="16.5" customHeight="1">
      <c r="B11" s="308" t="s">
        <v>198</v>
      </c>
      <c r="C11" s="309"/>
      <c r="D11" s="31">
        <v>12</v>
      </c>
      <c r="E11" s="31"/>
      <c r="F11" s="31"/>
      <c r="G11" s="31">
        <v>5</v>
      </c>
      <c r="H11" s="57">
        <f t="shared" si="1"/>
        <v>0</v>
      </c>
      <c r="I11" s="31"/>
      <c r="J11" s="31"/>
      <c r="K11" s="31">
        <v>33</v>
      </c>
      <c r="L11" s="47">
        <v>3600</v>
      </c>
      <c r="M11" s="31">
        <v>120</v>
      </c>
      <c r="N11" s="47"/>
      <c r="O11" s="29"/>
    </row>
    <row r="12" spans="2:15" ht="16.5" customHeight="1">
      <c r="B12" s="304"/>
      <c r="C12" s="305"/>
      <c r="D12" s="31"/>
      <c r="E12" s="31"/>
      <c r="F12" s="31"/>
      <c r="G12" s="31"/>
      <c r="H12" s="57">
        <f t="shared" si="1"/>
        <v>0</v>
      </c>
      <c r="I12" s="31"/>
      <c r="J12" s="31"/>
      <c r="K12" s="31"/>
      <c r="L12" s="31"/>
      <c r="M12" s="31"/>
      <c r="N12" s="47"/>
      <c r="O12" s="29"/>
    </row>
    <row r="13" spans="2:15" ht="16.5" customHeight="1">
      <c r="B13" s="33"/>
      <c r="C13" s="30"/>
      <c r="D13" s="31"/>
      <c r="E13" s="31"/>
      <c r="F13" s="31"/>
      <c r="G13" s="31"/>
      <c r="H13" s="57">
        <f t="shared" si="1"/>
        <v>0</v>
      </c>
      <c r="I13" s="31"/>
      <c r="J13" s="31"/>
      <c r="K13" s="31"/>
      <c r="L13" s="31"/>
      <c r="M13" s="31"/>
      <c r="N13" s="47"/>
      <c r="O13" s="29"/>
    </row>
    <row r="14" spans="2:15" ht="16.5" customHeight="1">
      <c r="B14" s="33"/>
      <c r="C14" s="30"/>
      <c r="D14" s="31"/>
      <c r="E14" s="31"/>
      <c r="F14" s="31"/>
      <c r="G14" s="31"/>
      <c r="H14" s="57">
        <f t="shared" si="1"/>
        <v>0</v>
      </c>
      <c r="I14" s="31"/>
      <c r="J14" s="31"/>
      <c r="K14" s="31"/>
      <c r="L14" s="31"/>
      <c r="M14" s="31"/>
      <c r="N14" s="47"/>
      <c r="O14" s="29"/>
    </row>
    <row r="15" spans="2:15" ht="16.5" customHeight="1">
      <c r="B15" s="33"/>
      <c r="C15" s="30"/>
      <c r="D15" s="31"/>
      <c r="E15" s="31"/>
      <c r="F15" s="31"/>
      <c r="G15" s="31"/>
      <c r="H15" s="57">
        <f t="shared" si="1"/>
        <v>0</v>
      </c>
      <c r="I15" s="31"/>
      <c r="J15" s="31"/>
      <c r="K15" s="31"/>
      <c r="L15" s="31"/>
      <c r="M15" s="31"/>
      <c r="N15" s="47"/>
      <c r="O15" s="29"/>
    </row>
    <row r="16" spans="2:15" ht="16.5" customHeight="1">
      <c r="B16" s="33"/>
      <c r="C16" s="30"/>
      <c r="D16" s="31"/>
      <c r="E16" s="31"/>
      <c r="F16" s="31"/>
      <c r="G16" s="31"/>
      <c r="H16" s="57">
        <f t="shared" si="1"/>
        <v>0</v>
      </c>
      <c r="I16" s="31"/>
      <c r="J16" s="31"/>
      <c r="K16" s="31"/>
      <c r="L16" s="31"/>
      <c r="M16" s="31"/>
      <c r="N16" s="47"/>
      <c r="O16" s="29"/>
    </row>
    <row r="17" spans="2:15" ht="16.5" customHeight="1">
      <c r="B17" s="33"/>
      <c r="C17" s="30"/>
      <c r="D17" s="31"/>
      <c r="E17" s="31"/>
      <c r="F17" s="31"/>
      <c r="G17" s="31"/>
      <c r="H17" s="57">
        <f t="shared" si="1"/>
        <v>0</v>
      </c>
      <c r="I17" s="31"/>
      <c r="J17" s="31"/>
      <c r="K17" s="31"/>
      <c r="L17" s="31"/>
      <c r="M17" s="31"/>
      <c r="N17" s="47"/>
      <c r="O17" s="29"/>
    </row>
    <row r="18" spans="2:15" ht="16.5" customHeight="1">
      <c r="B18" s="304"/>
      <c r="C18" s="305"/>
      <c r="D18" s="31"/>
      <c r="E18" s="31"/>
      <c r="F18" s="31"/>
      <c r="G18" s="31"/>
      <c r="H18" s="70">
        <f t="shared" si="1"/>
        <v>0</v>
      </c>
      <c r="I18" s="73"/>
      <c r="J18" s="73"/>
      <c r="K18" s="73"/>
      <c r="L18" s="73"/>
      <c r="M18" s="73"/>
      <c r="N18" s="74"/>
      <c r="O18" s="75"/>
    </row>
    <row r="19" spans="2:15" ht="16.5" customHeight="1">
      <c r="B19" s="304"/>
      <c r="C19" s="305"/>
      <c r="D19" s="31"/>
      <c r="E19" s="31"/>
      <c r="F19" s="31"/>
      <c r="G19" s="31"/>
      <c r="H19" s="70">
        <f t="shared" si="1"/>
        <v>0</v>
      </c>
      <c r="I19" s="73"/>
      <c r="J19" s="73"/>
      <c r="K19" s="73"/>
      <c r="L19" s="73"/>
      <c r="M19" s="73"/>
      <c r="N19" s="74"/>
      <c r="O19" s="75"/>
    </row>
    <row r="20" spans="2:15" ht="16.5" customHeight="1">
      <c r="B20" s="304"/>
      <c r="C20" s="305"/>
      <c r="D20" s="31"/>
      <c r="E20" s="31"/>
      <c r="F20" s="31"/>
      <c r="G20" s="31"/>
      <c r="H20" s="70">
        <f t="shared" si="1"/>
        <v>0</v>
      </c>
      <c r="I20" s="73"/>
      <c r="J20" s="73"/>
      <c r="K20" s="73"/>
      <c r="L20" s="73"/>
      <c r="M20" s="73"/>
      <c r="N20" s="74"/>
      <c r="O20" s="75"/>
    </row>
    <row r="21" spans="2:15" ht="16.5" customHeight="1">
      <c r="B21" s="304"/>
      <c r="C21" s="305"/>
      <c r="D21" s="31"/>
      <c r="E21" s="31"/>
      <c r="F21" s="31"/>
      <c r="G21" s="31"/>
      <c r="H21" s="70">
        <f t="shared" si="1"/>
        <v>0</v>
      </c>
      <c r="I21" s="73"/>
      <c r="J21" s="73"/>
      <c r="K21" s="73"/>
      <c r="L21" s="73"/>
      <c r="M21" s="73"/>
      <c r="N21" s="74"/>
      <c r="O21" s="75"/>
    </row>
    <row r="22" spans="2:15" ht="16.5" customHeight="1">
      <c r="B22" s="304"/>
      <c r="C22" s="305"/>
      <c r="D22" s="31"/>
      <c r="E22" s="31"/>
      <c r="F22" s="31"/>
      <c r="G22" s="31"/>
      <c r="H22" s="70">
        <f t="shared" si="1"/>
        <v>0</v>
      </c>
      <c r="I22" s="73"/>
      <c r="J22" s="73"/>
      <c r="K22" s="73"/>
      <c r="L22" s="73"/>
      <c r="M22" s="73"/>
      <c r="N22" s="74"/>
      <c r="O22" s="75"/>
    </row>
    <row r="23" spans="2:15" ht="16.5" customHeight="1">
      <c r="B23" s="304"/>
      <c r="C23" s="305"/>
      <c r="D23" s="31"/>
      <c r="E23" s="31"/>
      <c r="F23" s="31"/>
      <c r="G23" s="31"/>
      <c r="H23" s="70">
        <f t="shared" si="1"/>
        <v>0</v>
      </c>
      <c r="I23" s="73"/>
      <c r="J23" s="73"/>
      <c r="K23" s="73"/>
      <c r="L23" s="73"/>
      <c r="M23" s="73"/>
      <c r="N23" s="74"/>
      <c r="O23" s="75"/>
    </row>
    <row r="24" spans="2:15" ht="16.5" customHeight="1">
      <c r="B24" s="304"/>
      <c r="C24" s="305"/>
      <c r="D24" s="31"/>
      <c r="E24" s="31"/>
      <c r="F24" s="31"/>
      <c r="G24" s="31"/>
      <c r="H24" s="70">
        <f t="shared" si="1"/>
        <v>0</v>
      </c>
      <c r="I24" s="73"/>
      <c r="J24" s="73"/>
      <c r="K24" s="73"/>
      <c r="L24" s="73"/>
      <c r="M24" s="73"/>
      <c r="N24" s="74"/>
      <c r="O24" s="75"/>
    </row>
    <row r="25" spans="2:15" ht="16.5" customHeight="1">
      <c r="B25" s="304"/>
      <c r="C25" s="305"/>
      <c r="D25" s="31"/>
      <c r="E25" s="31"/>
      <c r="F25" s="31"/>
      <c r="G25" s="31"/>
      <c r="H25" s="70">
        <f t="shared" si="1"/>
        <v>0</v>
      </c>
      <c r="I25" s="73"/>
      <c r="J25" s="73"/>
      <c r="K25" s="73"/>
      <c r="L25" s="73"/>
      <c r="M25" s="73"/>
      <c r="N25" s="74"/>
      <c r="O25" s="75"/>
    </row>
    <row r="26" spans="2:15" ht="16.5" customHeight="1">
      <c r="B26" s="304"/>
      <c r="C26" s="305"/>
      <c r="D26" s="31"/>
      <c r="E26" s="31"/>
      <c r="F26" s="31"/>
      <c r="G26" s="31"/>
      <c r="H26" s="70">
        <f t="shared" si="1"/>
        <v>0</v>
      </c>
      <c r="I26" s="73"/>
      <c r="J26" s="73"/>
      <c r="K26" s="73"/>
      <c r="L26" s="73"/>
      <c r="M26" s="73"/>
      <c r="N26" s="74"/>
      <c r="O26" s="75"/>
    </row>
    <row r="27" spans="2:15" ht="16.5" customHeight="1">
      <c r="B27" s="304"/>
      <c r="C27" s="305"/>
      <c r="D27" s="31"/>
      <c r="E27" s="31"/>
      <c r="F27" s="31"/>
      <c r="G27" s="31"/>
      <c r="H27" s="70">
        <f t="shared" si="1"/>
        <v>0</v>
      </c>
      <c r="I27" s="73"/>
      <c r="J27" s="73"/>
      <c r="K27" s="73"/>
      <c r="L27" s="73"/>
      <c r="M27" s="73"/>
      <c r="N27" s="74"/>
      <c r="O27" s="75"/>
    </row>
    <row r="28" spans="2:15" ht="16.5" customHeight="1">
      <c r="B28" s="304"/>
      <c r="C28" s="305"/>
      <c r="D28" s="31"/>
      <c r="E28" s="31"/>
      <c r="F28" s="31"/>
      <c r="G28" s="31"/>
      <c r="H28" s="70">
        <f t="shared" si="1"/>
        <v>0</v>
      </c>
      <c r="I28" s="73"/>
      <c r="J28" s="73"/>
      <c r="K28" s="73"/>
      <c r="L28" s="73"/>
      <c r="M28" s="73"/>
      <c r="N28" s="74"/>
      <c r="O28" s="75"/>
    </row>
    <row r="29" spans="2:15" ht="16.5" customHeight="1" thickBot="1">
      <c r="B29" s="355"/>
      <c r="C29" s="356"/>
      <c r="D29" s="48"/>
      <c r="E29" s="48"/>
      <c r="F29" s="48"/>
      <c r="G29" s="48"/>
      <c r="H29" s="76">
        <f t="shared" si="1"/>
        <v>0</v>
      </c>
      <c r="I29" s="77"/>
      <c r="J29" s="77"/>
      <c r="K29" s="77"/>
      <c r="L29" s="77"/>
      <c r="M29" s="77"/>
      <c r="N29" s="78"/>
      <c r="O29" s="79"/>
    </row>
    <row r="30" spans="2:15" ht="12.75">
      <c r="B30" s="357" t="s">
        <v>310</v>
      </c>
      <c r="C30" s="358"/>
      <c r="D30" s="358"/>
      <c r="E30" s="358"/>
      <c r="F30" s="359"/>
      <c r="G30" s="49" t="s">
        <v>56</v>
      </c>
      <c r="H30" s="70">
        <f aca="true" t="shared" si="2" ref="H30:O30">SUM(H8:H29)</f>
        <v>2933</v>
      </c>
      <c r="I30" s="70">
        <f t="shared" si="2"/>
        <v>0</v>
      </c>
      <c r="J30" s="70">
        <f t="shared" si="2"/>
        <v>0</v>
      </c>
      <c r="K30" s="70">
        <f t="shared" si="2"/>
        <v>719</v>
      </c>
      <c r="L30" s="70">
        <f t="shared" si="2"/>
        <v>101600</v>
      </c>
      <c r="M30" s="70">
        <f t="shared" si="2"/>
        <v>4320</v>
      </c>
      <c r="N30" s="71">
        <f t="shared" si="2"/>
        <v>0</v>
      </c>
      <c r="O30" s="72">
        <f t="shared" si="2"/>
        <v>0</v>
      </c>
    </row>
    <row r="31" spans="2:15" ht="12.75">
      <c r="B31" s="346" t="s">
        <v>57</v>
      </c>
      <c r="C31" s="347"/>
      <c r="D31" s="347"/>
      <c r="E31" s="347"/>
      <c r="F31" s="348"/>
      <c r="G31" s="49" t="s">
        <v>58</v>
      </c>
      <c r="H31" s="73">
        <v>0</v>
      </c>
      <c r="I31" s="73"/>
      <c r="J31" s="73"/>
      <c r="K31" s="73">
        <v>300</v>
      </c>
      <c r="L31" s="73"/>
      <c r="M31" s="73"/>
      <c r="N31" s="74"/>
      <c r="O31" s="75"/>
    </row>
    <row r="32" spans="2:15" ht="12.75">
      <c r="B32" s="346" t="s">
        <v>311</v>
      </c>
      <c r="C32" s="347"/>
      <c r="D32" s="347"/>
      <c r="E32" s="347"/>
      <c r="F32" s="348"/>
      <c r="G32" s="49" t="s">
        <v>59</v>
      </c>
      <c r="H32" s="70">
        <f aca="true" t="shared" si="3" ref="H32:O32">H30+H31</f>
        <v>2933</v>
      </c>
      <c r="I32" s="70">
        <f t="shared" si="3"/>
        <v>0</v>
      </c>
      <c r="J32" s="70">
        <f t="shared" si="3"/>
        <v>0</v>
      </c>
      <c r="K32" s="70">
        <f t="shared" si="3"/>
        <v>1019</v>
      </c>
      <c r="L32" s="70">
        <f t="shared" si="3"/>
        <v>101600</v>
      </c>
      <c r="M32" s="70">
        <f t="shared" si="3"/>
        <v>4320</v>
      </c>
      <c r="N32" s="71">
        <f t="shared" si="3"/>
        <v>0</v>
      </c>
      <c r="O32" s="72">
        <f t="shared" si="3"/>
        <v>0</v>
      </c>
    </row>
    <row r="33" spans="2:15" ht="15.75">
      <c r="B33" s="352" t="s">
        <v>312</v>
      </c>
      <c r="C33" s="353"/>
      <c r="D33" s="353"/>
      <c r="E33" s="353"/>
      <c r="F33" s="353"/>
      <c r="G33" s="353"/>
      <c r="H33" s="353"/>
      <c r="I33" s="353"/>
      <c r="J33" s="353"/>
      <c r="K33" s="353"/>
      <c r="L33" s="353"/>
      <c r="M33" s="353"/>
      <c r="N33" s="353"/>
      <c r="O33" s="354"/>
    </row>
    <row r="34" spans="2:15" ht="12.75">
      <c r="B34" s="346" t="s">
        <v>60</v>
      </c>
      <c r="C34" s="347"/>
      <c r="D34" s="347"/>
      <c r="E34" s="347"/>
      <c r="F34" s="348"/>
      <c r="G34" s="49" t="s">
        <v>61</v>
      </c>
      <c r="H34" s="73"/>
      <c r="I34" s="73"/>
      <c r="J34" s="73"/>
      <c r="K34" s="73">
        <v>300</v>
      </c>
      <c r="L34" s="73"/>
      <c r="M34" s="73"/>
      <c r="N34" s="74"/>
      <c r="O34" s="75"/>
    </row>
    <row r="35" spans="2:15" ht="12.75">
      <c r="B35" s="346" t="s">
        <v>62</v>
      </c>
      <c r="C35" s="347"/>
      <c r="D35" s="347"/>
      <c r="E35" s="347"/>
      <c r="F35" s="348"/>
      <c r="G35" s="49" t="s">
        <v>63</v>
      </c>
      <c r="H35" s="73">
        <f>2100+400</f>
        <v>2500</v>
      </c>
      <c r="I35" s="73"/>
      <c r="J35" s="73"/>
      <c r="K35" s="73">
        <v>600</v>
      </c>
      <c r="L35" s="73"/>
      <c r="M35" s="73"/>
      <c r="N35" s="74"/>
      <c r="O35" s="75"/>
    </row>
    <row r="36" spans="2:15" ht="12.75">
      <c r="B36" s="346" t="s">
        <v>64</v>
      </c>
      <c r="C36" s="347"/>
      <c r="D36" s="347"/>
      <c r="E36" s="347"/>
      <c r="F36" s="348"/>
      <c r="G36" s="49" t="s">
        <v>65</v>
      </c>
      <c r="H36" s="73"/>
      <c r="I36" s="73"/>
      <c r="J36" s="73"/>
      <c r="K36" s="73"/>
      <c r="L36" s="73"/>
      <c r="M36" s="73"/>
      <c r="N36" s="74"/>
      <c r="O36" s="75"/>
    </row>
    <row r="37" spans="2:15" ht="12.75">
      <c r="B37" s="346" t="s">
        <v>316</v>
      </c>
      <c r="C37" s="347"/>
      <c r="D37" s="347"/>
      <c r="E37" s="347"/>
      <c r="F37" s="348"/>
      <c r="G37" s="49" t="s">
        <v>66</v>
      </c>
      <c r="H37" s="57">
        <f aca="true" t="shared" si="4" ref="H37:O37">H34+H35-H36</f>
        <v>2500</v>
      </c>
      <c r="I37" s="57">
        <f t="shared" si="4"/>
        <v>0</v>
      </c>
      <c r="J37" s="57">
        <f t="shared" si="4"/>
        <v>0</v>
      </c>
      <c r="K37" s="57">
        <f t="shared" si="4"/>
        <v>900</v>
      </c>
      <c r="L37" s="57">
        <f t="shared" si="4"/>
        <v>0</v>
      </c>
      <c r="M37" s="57">
        <f t="shared" si="4"/>
        <v>0</v>
      </c>
      <c r="N37" s="57">
        <f t="shared" si="4"/>
        <v>0</v>
      </c>
      <c r="O37" s="66">
        <f t="shared" si="4"/>
        <v>0</v>
      </c>
    </row>
    <row r="38" spans="2:15" ht="12.75">
      <c r="B38" s="346" t="s">
        <v>315</v>
      </c>
      <c r="C38" s="347"/>
      <c r="D38" s="347"/>
      <c r="E38" s="347"/>
      <c r="F38" s="348"/>
      <c r="G38" s="49" t="s">
        <v>67</v>
      </c>
      <c r="H38" s="57">
        <f aca="true" t="shared" si="5" ref="H38:O38">IF(H32&lt;H37,0,H32-H37)</f>
        <v>433</v>
      </c>
      <c r="I38" s="57">
        <f t="shared" si="5"/>
        <v>0</v>
      </c>
      <c r="J38" s="57">
        <f t="shared" si="5"/>
        <v>0</v>
      </c>
      <c r="K38" s="57">
        <f t="shared" si="5"/>
        <v>119</v>
      </c>
      <c r="L38" s="57">
        <f t="shared" si="5"/>
        <v>101600</v>
      </c>
      <c r="M38" s="57">
        <f t="shared" si="5"/>
        <v>4320</v>
      </c>
      <c r="N38" s="65">
        <f t="shared" si="5"/>
        <v>0</v>
      </c>
      <c r="O38" s="66">
        <f t="shared" si="5"/>
        <v>0</v>
      </c>
    </row>
    <row r="39" spans="2:15" ht="13.5" thickBot="1">
      <c r="B39" s="177" t="s">
        <v>314</v>
      </c>
      <c r="C39" s="178"/>
      <c r="D39" s="178"/>
      <c r="E39" s="178"/>
      <c r="F39" s="179"/>
      <c r="G39" s="180" t="s">
        <v>68</v>
      </c>
      <c r="H39" s="181">
        <v>15</v>
      </c>
      <c r="I39" s="181"/>
      <c r="J39" s="181"/>
      <c r="K39" s="181">
        <v>80</v>
      </c>
      <c r="L39" s="181">
        <v>0.09</v>
      </c>
      <c r="M39" s="181">
        <v>0.3</v>
      </c>
      <c r="N39" s="181"/>
      <c r="O39" s="183"/>
    </row>
    <row r="40" spans="2:15" ht="14.25" thickBot="1" thickTop="1">
      <c r="B40" s="349" t="s">
        <v>317</v>
      </c>
      <c r="C40" s="350"/>
      <c r="D40" s="350"/>
      <c r="E40" s="350"/>
      <c r="F40" s="351"/>
      <c r="G40" s="50" t="s">
        <v>313</v>
      </c>
      <c r="H40" s="182">
        <f>H38*H39</f>
        <v>6495</v>
      </c>
      <c r="I40" s="182">
        <f aca="true" t="shared" si="6" ref="I40:O40">I38*I39</f>
        <v>0</v>
      </c>
      <c r="J40" s="182">
        <f t="shared" si="6"/>
        <v>0</v>
      </c>
      <c r="K40" s="182">
        <f t="shared" si="6"/>
        <v>9520</v>
      </c>
      <c r="L40" s="182">
        <f t="shared" si="6"/>
        <v>9144</v>
      </c>
      <c r="M40" s="182">
        <f t="shared" si="6"/>
        <v>1296</v>
      </c>
      <c r="N40" s="182">
        <f t="shared" si="6"/>
        <v>0</v>
      </c>
      <c r="O40" s="184">
        <f t="shared" si="6"/>
        <v>0</v>
      </c>
    </row>
    <row r="41" spans="2:15" ht="13.5" thickTop="1">
      <c r="B41" s="11"/>
      <c r="C41" s="11"/>
      <c r="D41" s="11"/>
      <c r="E41" s="11"/>
      <c r="F41" s="11"/>
      <c r="G41" s="11"/>
      <c r="H41" s="11"/>
      <c r="I41" s="11"/>
      <c r="J41" s="11"/>
      <c r="K41" s="11"/>
      <c r="L41" s="11"/>
      <c r="M41" s="11"/>
      <c r="N41" s="11"/>
      <c r="O41" s="11"/>
    </row>
    <row r="49" ht="15.75">
      <c r="B49" s="193" t="s">
        <v>332</v>
      </c>
    </row>
    <row r="50" spans="2:15" ht="20.25" thickBot="1">
      <c r="B50" s="46" t="s">
        <v>3</v>
      </c>
      <c r="C50" s="97"/>
      <c r="D50" s="97"/>
      <c r="E50" s="97"/>
      <c r="F50" s="97"/>
      <c r="G50" s="97"/>
      <c r="H50" s="97"/>
      <c r="I50" s="97"/>
      <c r="J50" s="97"/>
      <c r="K50" s="97"/>
      <c r="L50" s="97"/>
      <c r="M50" s="97"/>
      <c r="N50" s="97"/>
      <c r="O50" s="97"/>
    </row>
    <row r="51" spans="2:15" ht="13.5" thickTop="1">
      <c r="B51" s="8"/>
      <c r="C51" s="11"/>
      <c r="D51" s="12"/>
      <c r="E51" s="51" t="s">
        <v>46</v>
      </c>
      <c r="F51" s="363" t="s">
        <v>106</v>
      </c>
      <c r="G51" s="364"/>
      <c r="H51" s="302" t="s">
        <v>47</v>
      </c>
      <c r="I51" s="303"/>
      <c r="J51" s="303"/>
      <c r="K51" s="303"/>
      <c r="L51" s="303"/>
      <c r="M51" s="303"/>
      <c r="N51" s="303"/>
      <c r="O51" s="292"/>
    </row>
    <row r="52" spans="2:15" ht="12.75">
      <c r="B52" s="15"/>
      <c r="C52" s="97"/>
      <c r="D52" s="17"/>
      <c r="E52" s="19" t="s">
        <v>48</v>
      </c>
      <c r="F52" s="341" t="s">
        <v>107</v>
      </c>
      <c r="G52" s="342"/>
      <c r="H52" s="90"/>
      <c r="I52" s="365"/>
      <c r="J52" s="365"/>
      <c r="K52" s="365"/>
      <c r="L52" s="365"/>
      <c r="M52" s="365"/>
      <c r="N52" s="365"/>
      <c r="O52" s="367"/>
    </row>
    <row r="53" spans="2:15" ht="16.5" customHeight="1">
      <c r="B53" s="20" t="s">
        <v>49</v>
      </c>
      <c r="C53" s="97"/>
      <c r="D53" s="19" t="s">
        <v>14</v>
      </c>
      <c r="E53" s="19" t="s">
        <v>50</v>
      </c>
      <c r="F53" s="27" t="s">
        <v>51</v>
      </c>
      <c r="G53" s="27" t="s">
        <v>52</v>
      </c>
      <c r="H53" s="90" t="s">
        <v>53</v>
      </c>
      <c r="I53" s="366"/>
      <c r="J53" s="366"/>
      <c r="K53" s="366"/>
      <c r="L53" s="366"/>
      <c r="M53" s="366"/>
      <c r="N53" s="366"/>
      <c r="O53" s="368"/>
    </row>
    <row r="54" spans="2:15" ht="16.5" customHeight="1">
      <c r="B54" s="55"/>
      <c r="C54" s="64">
        <v>1</v>
      </c>
      <c r="D54" s="57">
        <f aca="true" t="shared" si="7" ref="D54:O54">C54+1</f>
        <v>2</v>
      </c>
      <c r="E54" s="57">
        <f t="shared" si="7"/>
        <v>3</v>
      </c>
      <c r="F54" s="57">
        <f t="shared" si="7"/>
        <v>4</v>
      </c>
      <c r="G54" s="57">
        <f t="shared" si="7"/>
        <v>5</v>
      </c>
      <c r="H54" s="57">
        <f t="shared" si="7"/>
        <v>6</v>
      </c>
      <c r="I54" s="57">
        <f t="shared" si="7"/>
        <v>7</v>
      </c>
      <c r="J54" s="57">
        <f t="shared" si="7"/>
        <v>8</v>
      </c>
      <c r="K54" s="57">
        <f t="shared" si="7"/>
        <v>9</v>
      </c>
      <c r="L54" s="57">
        <f t="shared" si="7"/>
        <v>10</v>
      </c>
      <c r="M54" s="57">
        <f t="shared" si="7"/>
        <v>11</v>
      </c>
      <c r="N54" s="65">
        <f t="shared" si="7"/>
        <v>12</v>
      </c>
      <c r="O54" s="66">
        <f t="shared" si="7"/>
        <v>13</v>
      </c>
    </row>
    <row r="55" spans="2:15" ht="16.5" customHeight="1">
      <c r="B55" s="360" t="s">
        <v>309</v>
      </c>
      <c r="C55" s="361"/>
      <c r="D55" s="361"/>
      <c r="E55" s="361"/>
      <c r="F55" s="361"/>
      <c r="G55" s="361"/>
      <c r="H55" s="361"/>
      <c r="I55" s="361"/>
      <c r="J55" s="361"/>
      <c r="K55" s="361"/>
      <c r="L55" s="361"/>
      <c r="M55" s="361"/>
      <c r="N55" s="361"/>
      <c r="O55" s="362"/>
    </row>
    <row r="56" spans="2:15" ht="16.5" customHeight="1">
      <c r="B56" s="308"/>
      <c r="C56" s="309"/>
      <c r="D56" s="31"/>
      <c r="E56" s="31"/>
      <c r="F56" s="31"/>
      <c r="G56" s="31"/>
      <c r="H56" s="57"/>
      <c r="I56" s="31"/>
      <c r="J56" s="31"/>
      <c r="K56" s="31"/>
      <c r="L56" s="47"/>
      <c r="M56" s="31"/>
      <c r="N56" s="47"/>
      <c r="O56" s="29"/>
    </row>
    <row r="57" spans="2:15" ht="16.5" customHeight="1">
      <c r="B57" s="308"/>
      <c r="C57" s="309"/>
      <c r="D57" s="31"/>
      <c r="E57" s="31"/>
      <c r="F57" s="31"/>
      <c r="G57" s="31"/>
      <c r="H57" s="57"/>
      <c r="I57" s="31"/>
      <c r="J57" s="31"/>
      <c r="K57" s="31"/>
      <c r="L57" s="47"/>
      <c r="M57" s="31"/>
      <c r="N57" s="47"/>
      <c r="O57" s="29"/>
    </row>
    <row r="58" spans="2:15" ht="16.5" customHeight="1">
      <c r="B58" s="308"/>
      <c r="C58" s="309"/>
      <c r="D58" s="31"/>
      <c r="E58" s="31"/>
      <c r="F58" s="31"/>
      <c r="G58" s="31"/>
      <c r="H58" s="57"/>
      <c r="I58" s="31"/>
      <c r="J58" s="31"/>
      <c r="K58" s="31"/>
      <c r="L58" s="47"/>
      <c r="M58" s="31"/>
      <c r="N58" s="47"/>
      <c r="O58" s="29"/>
    </row>
    <row r="59" spans="2:15" ht="16.5" customHeight="1">
      <c r="B59" s="308"/>
      <c r="C59" s="309"/>
      <c r="D59" s="31"/>
      <c r="E59" s="31"/>
      <c r="F59" s="31"/>
      <c r="G59" s="31"/>
      <c r="H59" s="57"/>
      <c r="I59" s="31"/>
      <c r="J59" s="31"/>
      <c r="K59" s="31"/>
      <c r="L59" s="47"/>
      <c r="M59" s="31"/>
      <c r="N59" s="47"/>
      <c r="O59" s="29"/>
    </row>
    <row r="60" spans="2:15" ht="16.5" customHeight="1">
      <c r="B60" s="304"/>
      <c r="C60" s="305"/>
      <c r="D60" s="31"/>
      <c r="E60" s="31"/>
      <c r="F60" s="31"/>
      <c r="G60" s="31"/>
      <c r="H60" s="57"/>
      <c r="I60" s="31"/>
      <c r="J60" s="31"/>
      <c r="K60" s="31"/>
      <c r="L60" s="31"/>
      <c r="M60" s="31"/>
      <c r="N60" s="47"/>
      <c r="O60" s="29"/>
    </row>
    <row r="61" spans="2:15" ht="16.5" customHeight="1">
      <c r="B61" s="33"/>
      <c r="C61" s="30"/>
      <c r="D61" s="31"/>
      <c r="E61" s="31"/>
      <c r="F61" s="31"/>
      <c r="G61" s="31"/>
      <c r="H61" s="57"/>
      <c r="I61" s="31"/>
      <c r="J61" s="31"/>
      <c r="K61" s="31"/>
      <c r="L61" s="31"/>
      <c r="M61" s="31"/>
      <c r="N61" s="47"/>
      <c r="O61" s="29"/>
    </row>
    <row r="62" spans="2:15" ht="16.5" customHeight="1">
      <c r="B62" s="33"/>
      <c r="C62" s="30"/>
      <c r="D62" s="31"/>
      <c r="E62" s="31"/>
      <c r="F62" s="31"/>
      <c r="G62" s="31"/>
      <c r="H62" s="57"/>
      <c r="I62" s="31"/>
      <c r="J62" s="31"/>
      <c r="K62" s="31"/>
      <c r="L62" s="31"/>
      <c r="M62" s="31"/>
      <c r="N62" s="47"/>
      <c r="O62" s="29"/>
    </row>
    <row r="63" spans="2:15" ht="16.5" customHeight="1">
      <c r="B63" s="33"/>
      <c r="C63" s="30"/>
      <c r="D63" s="31"/>
      <c r="E63" s="31"/>
      <c r="F63" s="31"/>
      <c r="G63" s="31"/>
      <c r="H63" s="57"/>
      <c r="I63" s="31"/>
      <c r="J63" s="31"/>
      <c r="K63" s="31"/>
      <c r="L63" s="31"/>
      <c r="M63" s="31"/>
      <c r="N63" s="47"/>
      <c r="O63" s="29"/>
    </row>
    <row r="64" spans="2:15" ht="16.5" customHeight="1">
      <c r="B64" s="33"/>
      <c r="C64" s="30"/>
      <c r="D64" s="31"/>
      <c r="E64" s="31"/>
      <c r="F64" s="31"/>
      <c r="G64" s="31"/>
      <c r="H64" s="57"/>
      <c r="I64" s="31"/>
      <c r="J64" s="31"/>
      <c r="K64" s="31"/>
      <c r="L64" s="31"/>
      <c r="M64" s="31"/>
      <c r="N64" s="47"/>
      <c r="O64" s="29"/>
    </row>
    <row r="65" spans="2:15" ht="16.5" customHeight="1">
      <c r="B65" s="33"/>
      <c r="C65" s="30"/>
      <c r="D65" s="31"/>
      <c r="E65" s="31"/>
      <c r="F65" s="31"/>
      <c r="G65" s="31"/>
      <c r="H65" s="57"/>
      <c r="I65" s="31"/>
      <c r="J65" s="31"/>
      <c r="K65" s="31"/>
      <c r="L65" s="31"/>
      <c r="M65" s="31"/>
      <c r="N65" s="47"/>
      <c r="O65" s="29"/>
    </row>
    <row r="66" spans="2:15" ht="16.5" customHeight="1">
      <c r="B66" s="304"/>
      <c r="C66" s="305"/>
      <c r="D66" s="31"/>
      <c r="E66" s="31"/>
      <c r="F66" s="31"/>
      <c r="G66" s="31"/>
      <c r="H66" s="70"/>
      <c r="I66" s="73"/>
      <c r="J66" s="73"/>
      <c r="K66" s="73"/>
      <c r="L66" s="73"/>
      <c r="M66" s="73"/>
      <c r="N66" s="74"/>
      <c r="O66" s="75"/>
    </row>
    <row r="67" spans="2:15" ht="16.5" customHeight="1">
      <c r="B67" s="304"/>
      <c r="C67" s="305"/>
      <c r="D67" s="31"/>
      <c r="E67" s="31"/>
      <c r="F67" s="31"/>
      <c r="G67" s="31"/>
      <c r="H67" s="70"/>
      <c r="I67" s="73"/>
      <c r="J67" s="73"/>
      <c r="K67" s="73"/>
      <c r="L67" s="73"/>
      <c r="M67" s="73"/>
      <c r="N67" s="74"/>
      <c r="O67" s="75"/>
    </row>
    <row r="68" spans="2:15" ht="16.5" customHeight="1">
      <c r="B68" s="304"/>
      <c r="C68" s="305"/>
      <c r="D68" s="31"/>
      <c r="E68" s="31"/>
      <c r="F68" s="31"/>
      <c r="G68" s="31"/>
      <c r="H68" s="70"/>
      <c r="I68" s="73"/>
      <c r="J68" s="73"/>
      <c r="K68" s="73"/>
      <c r="L68" s="73"/>
      <c r="M68" s="73"/>
      <c r="N68" s="74"/>
      <c r="O68" s="75"/>
    </row>
    <row r="69" spans="2:15" ht="16.5" customHeight="1">
      <c r="B69" s="304"/>
      <c r="C69" s="305"/>
      <c r="D69" s="31"/>
      <c r="E69" s="31"/>
      <c r="F69" s="31"/>
      <c r="G69" s="31"/>
      <c r="H69" s="70"/>
      <c r="I69" s="73"/>
      <c r="J69" s="73"/>
      <c r="K69" s="73"/>
      <c r="L69" s="73"/>
      <c r="M69" s="73"/>
      <c r="N69" s="74"/>
      <c r="O69" s="75"/>
    </row>
    <row r="70" spans="2:15" ht="16.5" customHeight="1">
      <c r="B70" s="304"/>
      <c r="C70" s="305"/>
      <c r="D70" s="31"/>
      <c r="E70" s="31"/>
      <c r="F70" s="31"/>
      <c r="G70" s="31"/>
      <c r="H70" s="70"/>
      <c r="I70" s="73"/>
      <c r="J70" s="73"/>
      <c r="K70" s="73"/>
      <c r="L70" s="73"/>
      <c r="M70" s="73"/>
      <c r="N70" s="74"/>
      <c r="O70" s="75"/>
    </row>
    <row r="71" spans="2:15" ht="16.5" customHeight="1">
      <c r="B71" s="304"/>
      <c r="C71" s="305"/>
      <c r="D71" s="31"/>
      <c r="E71" s="31"/>
      <c r="F71" s="31"/>
      <c r="G71" s="31"/>
      <c r="H71" s="70"/>
      <c r="I71" s="73"/>
      <c r="J71" s="73"/>
      <c r="K71" s="73"/>
      <c r="L71" s="73"/>
      <c r="M71" s="73"/>
      <c r="N71" s="74"/>
      <c r="O71" s="75"/>
    </row>
    <row r="72" spans="2:15" ht="16.5" customHeight="1">
      <c r="B72" s="304"/>
      <c r="C72" s="305"/>
      <c r="D72" s="31"/>
      <c r="E72" s="31"/>
      <c r="F72" s="31"/>
      <c r="G72" s="31"/>
      <c r="H72" s="70"/>
      <c r="I72" s="73"/>
      <c r="J72" s="73"/>
      <c r="K72" s="73"/>
      <c r="L72" s="73"/>
      <c r="M72" s="73"/>
      <c r="N72" s="74"/>
      <c r="O72" s="75"/>
    </row>
    <row r="73" spans="2:15" ht="16.5" customHeight="1">
      <c r="B73" s="304"/>
      <c r="C73" s="305"/>
      <c r="D73" s="31"/>
      <c r="E73" s="31"/>
      <c r="F73" s="31"/>
      <c r="G73" s="31"/>
      <c r="H73" s="70"/>
      <c r="I73" s="73"/>
      <c r="J73" s="73"/>
      <c r="K73" s="73"/>
      <c r="L73" s="73"/>
      <c r="M73" s="73"/>
      <c r="N73" s="74"/>
      <c r="O73" s="75"/>
    </row>
    <row r="74" spans="2:15" ht="16.5" customHeight="1">
      <c r="B74" s="304"/>
      <c r="C74" s="305"/>
      <c r="D74" s="31"/>
      <c r="E74" s="31"/>
      <c r="F74" s="31"/>
      <c r="G74" s="31"/>
      <c r="H74" s="70"/>
      <c r="I74" s="73"/>
      <c r="J74" s="73"/>
      <c r="K74" s="73"/>
      <c r="L74" s="73"/>
      <c r="M74" s="73"/>
      <c r="N74" s="74"/>
      <c r="O74" s="75"/>
    </row>
    <row r="75" spans="2:15" ht="16.5" customHeight="1">
      <c r="B75" s="304"/>
      <c r="C75" s="305"/>
      <c r="D75" s="31"/>
      <c r="E75" s="31"/>
      <c r="F75" s="31"/>
      <c r="G75" s="31"/>
      <c r="H75" s="70"/>
      <c r="I75" s="73"/>
      <c r="J75" s="73"/>
      <c r="K75" s="73"/>
      <c r="L75" s="73"/>
      <c r="M75" s="73"/>
      <c r="N75" s="74"/>
      <c r="O75" s="75"/>
    </row>
    <row r="76" spans="2:15" ht="16.5" customHeight="1">
      <c r="B76" s="304"/>
      <c r="C76" s="305"/>
      <c r="D76" s="31"/>
      <c r="E76" s="31"/>
      <c r="F76" s="31"/>
      <c r="G76" s="31"/>
      <c r="H76" s="70"/>
      <c r="I76" s="73"/>
      <c r="J76" s="73"/>
      <c r="K76" s="73"/>
      <c r="L76" s="73"/>
      <c r="M76" s="73"/>
      <c r="N76" s="74"/>
      <c r="O76" s="75"/>
    </row>
    <row r="77" spans="2:15" ht="16.5" customHeight="1" thickBot="1">
      <c r="B77" s="355"/>
      <c r="C77" s="356"/>
      <c r="D77" s="48"/>
      <c r="E77" s="48"/>
      <c r="F77" s="48"/>
      <c r="G77" s="48"/>
      <c r="H77" s="76"/>
      <c r="I77" s="77"/>
      <c r="J77" s="77"/>
      <c r="K77" s="77"/>
      <c r="L77" s="77"/>
      <c r="M77" s="77"/>
      <c r="N77" s="78"/>
      <c r="O77" s="79"/>
    </row>
    <row r="78" spans="2:15" ht="16.5" customHeight="1">
      <c r="B78" s="357" t="s">
        <v>310</v>
      </c>
      <c r="C78" s="358"/>
      <c r="D78" s="358"/>
      <c r="E78" s="358"/>
      <c r="F78" s="359"/>
      <c r="G78" s="49" t="s">
        <v>56</v>
      </c>
      <c r="H78" s="70"/>
      <c r="I78" s="70"/>
      <c r="J78" s="70"/>
      <c r="K78" s="70"/>
      <c r="L78" s="70"/>
      <c r="M78" s="70"/>
      <c r="N78" s="71"/>
      <c r="O78" s="72"/>
    </row>
    <row r="79" spans="2:15" ht="12.75">
      <c r="B79" s="346" t="s">
        <v>57</v>
      </c>
      <c r="C79" s="347"/>
      <c r="D79" s="347"/>
      <c r="E79" s="347"/>
      <c r="F79" s="348"/>
      <c r="G79" s="49" t="s">
        <v>58</v>
      </c>
      <c r="H79" s="73"/>
      <c r="I79" s="73"/>
      <c r="J79" s="73"/>
      <c r="K79" s="73"/>
      <c r="L79" s="73"/>
      <c r="M79" s="73"/>
      <c r="N79" s="74"/>
      <c r="O79" s="75"/>
    </row>
    <row r="80" spans="2:15" ht="12.75">
      <c r="B80" s="346" t="s">
        <v>311</v>
      </c>
      <c r="C80" s="347"/>
      <c r="D80" s="347"/>
      <c r="E80" s="347"/>
      <c r="F80" s="348"/>
      <c r="G80" s="49" t="s">
        <v>59</v>
      </c>
      <c r="H80" s="70"/>
      <c r="I80" s="70"/>
      <c r="J80" s="70"/>
      <c r="K80" s="70"/>
      <c r="L80" s="70"/>
      <c r="M80" s="70"/>
      <c r="N80" s="71"/>
      <c r="O80" s="72"/>
    </row>
    <row r="81" spans="2:15" ht="15.75">
      <c r="B81" s="352" t="s">
        <v>312</v>
      </c>
      <c r="C81" s="353"/>
      <c r="D81" s="353"/>
      <c r="E81" s="353"/>
      <c r="F81" s="353"/>
      <c r="G81" s="353"/>
      <c r="H81" s="353"/>
      <c r="I81" s="353"/>
      <c r="J81" s="353"/>
      <c r="K81" s="353"/>
      <c r="L81" s="353"/>
      <c r="M81" s="353"/>
      <c r="N81" s="353"/>
      <c r="O81" s="354"/>
    </row>
    <row r="82" spans="2:15" ht="12.75">
      <c r="B82" s="346" t="s">
        <v>60</v>
      </c>
      <c r="C82" s="347"/>
      <c r="D82" s="347"/>
      <c r="E82" s="347"/>
      <c r="F82" s="348"/>
      <c r="G82" s="49" t="s">
        <v>61</v>
      </c>
      <c r="H82" s="73"/>
      <c r="I82" s="73"/>
      <c r="J82" s="73"/>
      <c r="K82" s="73"/>
      <c r="L82" s="73"/>
      <c r="M82" s="73"/>
      <c r="N82" s="74"/>
      <c r="O82" s="75"/>
    </row>
    <row r="83" spans="2:15" ht="12.75">
      <c r="B83" s="346" t="s">
        <v>62</v>
      </c>
      <c r="C83" s="347"/>
      <c r="D83" s="347"/>
      <c r="E83" s="347"/>
      <c r="F83" s="348"/>
      <c r="G83" s="49" t="s">
        <v>63</v>
      </c>
      <c r="H83" s="73"/>
      <c r="I83" s="73"/>
      <c r="J83" s="73"/>
      <c r="K83" s="73"/>
      <c r="L83" s="73"/>
      <c r="M83" s="73"/>
      <c r="N83" s="74"/>
      <c r="O83" s="75"/>
    </row>
    <row r="84" spans="2:15" ht="12.75">
      <c r="B84" s="346" t="s">
        <v>64</v>
      </c>
      <c r="C84" s="347"/>
      <c r="D84" s="347"/>
      <c r="E84" s="347"/>
      <c r="F84" s="348"/>
      <c r="G84" s="49" t="s">
        <v>65</v>
      </c>
      <c r="H84" s="73"/>
      <c r="I84" s="73"/>
      <c r="J84" s="73"/>
      <c r="K84" s="73"/>
      <c r="L84" s="73"/>
      <c r="M84" s="73"/>
      <c r="N84" s="74"/>
      <c r="O84" s="75"/>
    </row>
    <row r="85" spans="2:15" ht="12.75">
      <c r="B85" s="346" t="s">
        <v>316</v>
      </c>
      <c r="C85" s="347"/>
      <c r="D85" s="347"/>
      <c r="E85" s="347"/>
      <c r="F85" s="348"/>
      <c r="G85" s="49" t="s">
        <v>66</v>
      </c>
      <c r="H85" s="57"/>
      <c r="I85" s="57"/>
      <c r="J85" s="57"/>
      <c r="K85" s="57"/>
      <c r="L85" s="57"/>
      <c r="M85" s="57"/>
      <c r="N85" s="57"/>
      <c r="O85" s="66"/>
    </row>
    <row r="86" spans="2:15" ht="12.75">
      <c r="B86" s="346" t="s">
        <v>315</v>
      </c>
      <c r="C86" s="347"/>
      <c r="D86" s="347"/>
      <c r="E86" s="347"/>
      <c r="F86" s="348"/>
      <c r="G86" s="49" t="s">
        <v>67</v>
      </c>
      <c r="H86" s="57"/>
      <c r="I86" s="57"/>
      <c r="J86" s="57"/>
      <c r="K86" s="57"/>
      <c r="L86" s="57"/>
      <c r="M86" s="57"/>
      <c r="N86" s="65"/>
      <c r="O86" s="66"/>
    </row>
    <row r="87" spans="2:15" ht="13.5" thickBot="1">
      <c r="B87" s="177" t="s">
        <v>314</v>
      </c>
      <c r="C87" s="178"/>
      <c r="D87" s="178"/>
      <c r="E87" s="178"/>
      <c r="F87" s="179"/>
      <c r="G87" s="180" t="s">
        <v>68</v>
      </c>
      <c r="H87" s="181"/>
      <c r="I87" s="181"/>
      <c r="J87" s="181"/>
      <c r="K87" s="181"/>
      <c r="L87" s="181"/>
      <c r="M87" s="181"/>
      <c r="N87" s="181"/>
      <c r="O87" s="183"/>
    </row>
    <row r="88" spans="2:15" ht="14.25" thickBot="1" thickTop="1">
      <c r="B88" s="349" t="s">
        <v>317</v>
      </c>
      <c r="C88" s="350"/>
      <c r="D88" s="350"/>
      <c r="E88" s="350"/>
      <c r="F88" s="351"/>
      <c r="G88" s="50" t="s">
        <v>313</v>
      </c>
      <c r="H88" s="182"/>
      <c r="I88" s="182"/>
      <c r="J88" s="182"/>
      <c r="K88" s="182"/>
      <c r="L88" s="182"/>
      <c r="M88" s="182"/>
      <c r="N88" s="182"/>
      <c r="O88" s="184"/>
    </row>
    <row r="89" ht="13.5" thickTop="1"/>
  </sheetData>
  <sheetProtection sheet="1" objects="1" scenarios="1"/>
  <mergeCells count="76">
    <mergeCell ref="B29:C29"/>
    <mergeCell ref="F3:G3"/>
    <mergeCell ref="F4:G4"/>
    <mergeCell ref="H3:O3"/>
    <mergeCell ref="B25:C25"/>
    <mergeCell ref="B26:C26"/>
    <mergeCell ref="B27:C27"/>
    <mergeCell ref="B28:C28"/>
    <mergeCell ref="B21:C21"/>
    <mergeCell ref="B22:C22"/>
    <mergeCell ref="B23:C23"/>
    <mergeCell ref="B24:C24"/>
    <mergeCell ref="B12:C12"/>
    <mergeCell ref="B18:C18"/>
    <mergeCell ref="B19:C19"/>
    <mergeCell ref="B20:C20"/>
    <mergeCell ref="B8:C8"/>
    <mergeCell ref="B9:C9"/>
    <mergeCell ref="B10:C10"/>
    <mergeCell ref="B11:C11"/>
    <mergeCell ref="B7:O7"/>
    <mergeCell ref="B33:O33"/>
    <mergeCell ref="B34:F34"/>
    <mergeCell ref="M4:M5"/>
    <mergeCell ref="N4:N5"/>
    <mergeCell ref="O4:O5"/>
    <mergeCell ref="I4:I5"/>
    <mergeCell ref="J4:J5"/>
    <mergeCell ref="K4:K5"/>
    <mergeCell ref="L4:L5"/>
    <mergeCell ref="B40:F40"/>
    <mergeCell ref="B30:F30"/>
    <mergeCell ref="B31:F31"/>
    <mergeCell ref="B32:F32"/>
    <mergeCell ref="B35:F35"/>
    <mergeCell ref="B36:F36"/>
    <mergeCell ref="B37:F37"/>
    <mergeCell ref="B38:F38"/>
    <mergeCell ref="F51:G51"/>
    <mergeCell ref="H51:O51"/>
    <mergeCell ref="F52:G52"/>
    <mergeCell ref="I52:I53"/>
    <mergeCell ref="J52:J53"/>
    <mergeCell ref="K52:K53"/>
    <mergeCell ref="L52:L53"/>
    <mergeCell ref="M52:M53"/>
    <mergeCell ref="N52:N53"/>
    <mergeCell ref="O52:O53"/>
    <mergeCell ref="B55:O55"/>
    <mergeCell ref="B56:C56"/>
    <mergeCell ref="B57:C57"/>
    <mergeCell ref="B58:C58"/>
    <mergeCell ref="B59:C59"/>
    <mergeCell ref="B60:C60"/>
    <mergeCell ref="B66:C66"/>
    <mergeCell ref="B67:C67"/>
    <mergeCell ref="B68:C68"/>
    <mergeCell ref="B69:C69"/>
    <mergeCell ref="B70:C70"/>
    <mergeCell ref="B71:C71"/>
    <mergeCell ref="B72:C72"/>
    <mergeCell ref="B73:C73"/>
    <mergeCell ref="B74:C74"/>
    <mergeCell ref="B75:C75"/>
    <mergeCell ref="B76:C76"/>
    <mergeCell ref="B77:C77"/>
    <mergeCell ref="B78:F78"/>
    <mergeCell ref="B79:F79"/>
    <mergeCell ref="B80:F80"/>
    <mergeCell ref="B81:O81"/>
    <mergeCell ref="B82:F82"/>
    <mergeCell ref="B83:F83"/>
    <mergeCell ref="B84:F84"/>
    <mergeCell ref="B85:F85"/>
    <mergeCell ref="B86:F86"/>
    <mergeCell ref="B88:F88"/>
  </mergeCells>
  <printOptions horizontalCentered="1" verticalCentered="1"/>
  <pageMargins left="0.709" right="0.4" top="0.333" bottom="0.333" header="0.5" footer="0.5"/>
  <pageSetup fitToHeight="1" fitToWidth="1" horizontalDpi="300" verticalDpi="300" orientation="landscape" scale="43" r:id="rId1"/>
</worksheet>
</file>

<file path=xl/worksheets/sheet5.xml><?xml version="1.0" encoding="utf-8"?>
<worksheet xmlns="http://schemas.openxmlformats.org/spreadsheetml/2006/main" xmlns:r="http://schemas.openxmlformats.org/officeDocument/2006/relationships">
  <sheetPr codeName="Sheet5" transitionEvaluation="1">
    <pageSetUpPr fitToPage="1"/>
  </sheetPr>
  <dimension ref="A1:R284"/>
  <sheetViews>
    <sheetView showGridLines="0" zoomScale="80" zoomScaleNormal="80" workbookViewId="0" topLeftCell="A1">
      <selection activeCell="B4" sqref="B4"/>
    </sheetView>
  </sheetViews>
  <sheetFormatPr defaultColWidth="9.7109375" defaultRowHeight="12.75"/>
  <cols>
    <col min="1" max="1" width="4.8515625" style="0" customWidth="1"/>
    <col min="5" max="5" width="13.421875" style="0" customWidth="1"/>
    <col min="6" max="6" width="9.8515625" style="0" bestFit="1" customWidth="1"/>
    <col min="7" max="7" width="11.7109375" style="0" customWidth="1"/>
    <col min="8" max="8" width="12.00390625" style="0" customWidth="1"/>
    <col min="9" max="9" width="10.57421875" style="0" customWidth="1"/>
    <col min="10" max="10" width="12.57421875" style="0" customWidth="1"/>
    <col min="11" max="14" width="12.7109375" style="0" customWidth="1"/>
    <col min="15" max="15" width="11.7109375" style="0" customWidth="1"/>
    <col min="17" max="17" width="9.8515625" style="0" bestFit="1" customWidth="1"/>
  </cols>
  <sheetData>
    <row r="1" spans="1:16" ht="12.75">
      <c r="A1" s="97"/>
      <c r="B1" s="97"/>
      <c r="C1" s="97"/>
      <c r="D1" s="97"/>
      <c r="E1" s="97"/>
      <c r="F1" s="97"/>
      <c r="G1" s="97"/>
      <c r="H1" s="97"/>
      <c r="I1" s="97"/>
      <c r="J1" s="97"/>
      <c r="K1" s="97"/>
      <c r="L1" s="97"/>
      <c r="M1" s="97"/>
      <c r="N1" s="97"/>
      <c r="O1" s="97"/>
      <c r="P1" s="97"/>
    </row>
    <row r="2" spans="1:16" ht="12.75">
      <c r="A2" s="97"/>
      <c r="B2" s="163" t="s">
        <v>235</v>
      </c>
      <c r="C2" s="97" t="s">
        <v>236</v>
      </c>
      <c r="D2" s="97"/>
      <c r="E2" s="97"/>
      <c r="F2" s="97"/>
      <c r="G2" s="97"/>
      <c r="H2" s="97"/>
      <c r="I2" s="97"/>
      <c r="J2" s="97"/>
      <c r="K2" s="97"/>
      <c r="L2" s="97"/>
      <c r="M2" s="97"/>
      <c r="N2" s="97"/>
      <c r="O2" s="97"/>
      <c r="P2" s="97"/>
    </row>
    <row r="3" spans="1:16" ht="12.75">
      <c r="A3" s="97"/>
      <c r="B3" s="97"/>
      <c r="C3" s="97"/>
      <c r="D3" s="97"/>
      <c r="E3" s="97"/>
      <c r="F3" s="97"/>
      <c r="G3" s="161"/>
      <c r="H3" s="161"/>
      <c r="I3" s="97"/>
      <c r="J3" s="161"/>
      <c r="K3" s="97"/>
      <c r="L3" s="97"/>
      <c r="M3" s="97"/>
      <c r="N3" s="97"/>
      <c r="O3" s="97"/>
      <c r="P3" s="97"/>
    </row>
    <row r="4" spans="1:16" ht="12.75">
      <c r="A4" s="97"/>
      <c r="B4" s="97"/>
      <c r="C4" s="97"/>
      <c r="D4" s="97"/>
      <c r="E4" s="97"/>
      <c r="F4" s="97"/>
      <c r="G4" s="161"/>
      <c r="H4" s="161"/>
      <c r="I4" s="97"/>
      <c r="J4" s="161"/>
      <c r="K4" s="97"/>
      <c r="L4" s="97"/>
      <c r="M4" s="97"/>
      <c r="N4" s="97"/>
      <c r="O4" s="97"/>
      <c r="P4" s="97"/>
    </row>
    <row r="5" spans="1:16" ht="12.75">
      <c r="A5" s="97"/>
      <c r="B5" s="97"/>
      <c r="C5" s="97"/>
      <c r="D5" s="97"/>
      <c r="E5" s="97"/>
      <c r="F5" s="97"/>
      <c r="G5" s="161"/>
      <c r="H5" s="161"/>
      <c r="I5" s="97"/>
      <c r="J5" s="161"/>
      <c r="K5" s="97"/>
      <c r="L5" s="97"/>
      <c r="M5" s="97"/>
      <c r="N5" s="97"/>
      <c r="O5" s="97"/>
      <c r="P5" s="97"/>
    </row>
    <row r="6" spans="1:16" ht="12.75">
      <c r="A6" s="97"/>
      <c r="B6" s="97"/>
      <c r="C6" s="97"/>
      <c r="D6" s="97"/>
      <c r="E6" s="97"/>
      <c r="F6" s="97"/>
      <c r="G6" s="161"/>
      <c r="H6" s="161"/>
      <c r="I6" s="97"/>
      <c r="J6" s="161"/>
      <c r="K6" s="97"/>
      <c r="L6" s="97"/>
      <c r="M6" s="97"/>
      <c r="N6" s="97"/>
      <c r="O6" s="97"/>
      <c r="P6" s="97"/>
    </row>
    <row r="7" spans="1:16" ht="12.75">
      <c r="A7" s="97"/>
      <c r="B7" s="97"/>
      <c r="C7" s="97"/>
      <c r="D7" s="97"/>
      <c r="E7" s="161" t="s">
        <v>224</v>
      </c>
      <c r="F7" s="97"/>
      <c r="G7" s="97"/>
      <c r="H7" s="161"/>
      <c r="I7" s="97"/>
      <c r="J7" s="161"/>
      <c r="K7" s="97"/>
      <c r="L7" s="161"/>
      <c r="M7" s="161"/>
      <c r="N7" s="161"/>
      <c r="O7" s="161"/>
      <c r="P7" s="161"/>
    </row>
    <row r="8" spans="1:16" ht="12.75">
      <c r="A8" s="97"/>
      <c r="B8" s="97"/>
      <c r="C8" s="97"/>
      <c r="D8" s="97"/>
      <c r="E8" s="161" t="s">
        <v>220</v>
      </c>
      <c r="F8" s="97"/>
      <c r="G8" s="97"/>
      <c r="H8" s="161"/>
      <c r="I8" s="97"/>
      <c r="J8" s="161"/>
      <c r="K8" s="97"/>
      <c r="L8" s="97"/>
      <c r="M8" s="161"/>
      <c r="N8" s="161"/>
      <c r="O8" s="97"/>
      <c r="P8" s="161"/>
    </row>
    <row r="9" spans="1:16" ht="15.75">
      <c r="A9" s="97"/>
      <c r="B9" s="164" t="s">
        <v>221</v>
      </c>
      <c r="C9" s="164"/>
      <c r="D9" s="97"/>
      <c r="E9" s="174">
        <v>2001</v>
      </c>
      <c r="F9" s="97"/>
      <c r="G9" s="97"/>
      <c r="H9" s="165"/>
      <c r="I9" s="166"/>
      <c r="J9" s="165"/>
      <c r="K9" s="97"/>
      <c r="L9" s="97"/>
      <c r="M9" s="161"/>
      <c r="N9" s="161"/>
      <c r="O9" s="97"/>
      <c r="P9" s="161"/>
    </row>
    <row r="10" spans="1:16" ht="12.75">
      <c r="A10" s="97"/>
      <c r="B10" s="97"/>
      <c r="C10" s="97"/>
      <c r="D10" s="97"/>
      <c r="E10" s="97"/>
      <c r="F10" s="97"/>
      <c r="G10" s="97"/>
      <c r="H10" s="97"/>
      <c r="I10" s="97"/>
      <c r="J10" s="97"/>
      <c r="K10" s="97"/>
      <c r="L10" s="97"/>
      <c r="M10" s="401" t="s">
        <v>240</v>
      </c>
      <c r="N10" s="402"/>
      <c r="O10" s="403"/>
      <c r="P10" s="97"/>
    </row>
    <row r="11" spans="1:18" ht="16.5" thickBot="1">
      <c r="A11" s="97"/>
      <c r="B11" s="4" t="s">
        <v>69</v>
      </c>
      <c r="C11" s="97"/>
      <c r="D11" s="97"/>
      <c r="E11" s="97"/>
      <c r="F11" s="97"/>
      <c r="G11" s="97"/>
      <c r="H11" s="97"/>
      <c r="I11" s="97"/>
      <c r="J11" s="97"/>
      <c r="K11" s="97"/>
      <c r="L11" s="97"/>
      <c r="M11" s="167">
        <f>E9</f>
        <v>2001</v>
      </c>
      <c r="N11" s="167"/>
      <c r="O11" s="167">
        <f>E9</f>
        <v>2001</v>
      </c>
      <c r="P11" s="97"/>
      <c r="R11" s="3"/>
    </row>
    <row r="12" spans="1:16" ht="13.5" thickTop="1">
      <c r="A12" s="97"/>
      <c r="B12" s="8"/>
      <c r="C12" s="11"/>
      <c r="D12" s="11"/>
      <c r="E12" s="51" t="s">
        <v>70</v>
      </c>
      <c r="F12" s="51"/>
      <c r="G12" s="51" t="s">
        <v>71</v>
      </c>
      <c r="H12" s="51"/>
      <c r="I12" s="51" t="s">
        <v>72</v>
      </c>
      <c r="J12" s="51" t="s">
        <v>226</v>
      </c>
      <c r="K12" s="51" t="s">
        <v>254</v>
      </c>
      <c r="L12" s="51"/>
      <c r="M12" s="106" t="s">
        <v>125</v>
      </c>
      <c r="N12" s="106" t="s">
        <v>78</v>
      </c>
      <c r="O12" s="168" t="s">
        <v>126</v>
      </c>
      <c r="P12" s="97"/>
    </row>
    <row r="13" spans="1:16" ht="12.75">
      <c r="A13" s="97"/>
      <c r="B13" s="15"/>
      <c r="C13" s="97"/>
      <c r="D13" s="97"/>
      <c r="E13" s="19" t="s">
        <v>83</v>
      </c>
      <c r="F13" s="19" t="s">
        <v>220</v>
      </c>
      <c r="G13" s="19" t="s">
        <v>75</v>
      </c>
      <c r="H13" s="19" t="s">
        <v>76</v>
      </c>
      <c r="I13" s="19" t="s">
        <v>77</v>
      </c>
      <c r="J13" s="19" t="s">
        <v>337</v>
      </c>
      <c r="K13" s="19" t="s">
        <v>255</v>
      </c>
      <c r="L13" s="19" t="s">
        <v>80</v>
      </c>
      <c r="M13" s="107" t="s">
        <v>81</v>
      </c>
      <c r="N13" s="107" t="s">
        <v>336</v>
      </c>
      <c r="O13" s="110" t="s">
        <v>225</v>
      </c>
      <c r="P13" s="97"/>
    </row>
    <row r="14" spans="1:16" ht="12.75">
      <c r="A14" s="97"/>
      <c r="B14" s="398" t="s">
        <v>82</v>
      </c>
      <c r="C14" s="399"/>
      <c r="D14" s="400"/>
      <c r="E14" s="26" t="s">
        <v>253</v>
      </c>
      <c r="F14" s="127" t="s">
        <v>84</v>
      </c>
      <c r="G14" s="26" t="s">
        <v>85</v>
      </c>
      <c r="H14" s="26" t="s">
        <v>21</v>
      </c>
      <c r="I14" s="26" t="s">
        <v>86</v>
      </c>
      <c r="J14" s="26" t="s">
        <v>338</v>
      </c>
      <c r="K14" s="26" t="s">
        <v>256</v>
      </c>
      <c r="L14" s="26" t="s">
        <v>78</v>
      </c>
      <c r="M14" s="108" t="s">
        <v>21</v>
      </c>
      <c r="N14" s="107" t="s">
        <v>220</v>
      </c>
      <c r="O14" s="110" t="s">
        <v>21</v>
      </c>
      <c r="P14" s="97"/>
    </row>
    <row r="15" spans="1:16" ht="12.75">
      <c r="A15" s="97"/>
      <c r="B15" s="83"/>
      <c r="C15" s="80"/>
      <c r="D15" s="80"/>
      <c r="E15" s="81"/>
      <c r="F15" s="81"/>
      <c r="G15" s="81"/>
      <c r="H15" s="81"/>
      <c r="I15" s="81"/>
      <c r="J15" s="81"/>
      <c r="K15" s="81"/>
      <c r="L15" s="81"/>
      <c r="M15" s="109"/>
      <c r="N15" s="109"/>
      <c r="O15" s="82"/>
      <c r="P15" s="97"/>
    </row>
    <row r="16" spans="1:16" ht="12.75">
      <c r="A16" s="97" t="s">
        <v>348</v>
      </c>
      <c r="B16" s="111" t="s">
        <v>87</v>
      </c>
      <c r="C16" s="112"/>
      <c r="D16" s="112"/>
      <c r="E16" s="113"/>
      <c r="F16" s="130"/>
      <c r="G16" s="113"/>
      <c r="H16" s="113"/>
      <c r="I16" s="130"/>
      <c r="J16" s="113"/>
      <c r="K16" s="113"/>
      <c r="L16" s="113"/>
      <c r="M16" s="114"/>
      <c r="N16" s="114"/>
      <c r="O16" s="115"/>
      <c r="P16" s="97"/>
    </row>
    <row r="17" spans="1:16" ht="16.5" customHeight="1">
      <c r="A17" s="161">
        <v>1</v>
      </c>
      <c r="B17" s="308" t="s">
        <v>150</v>
      </c>
      <c r="C17" s="397"/>
      <c r="D17" s="309"/>
      <c r="E17" s="53"/>
      <c r="F17" s="131">
        <v>1986</v>
      </c>
      <c r="G17" s="128">
        <v>400000</v>
      </c>
      <c r="H17" s="128">
        <v>0</v>
      </c>
      <c r="I17" s="131">
        <v>40</v>
      </c>
      <c r="J17" s="169">
        <f>IF(I17=0," ",(G17-H17)/I17)</f>
        <v>10000</v>
      </c>
      <c r="K17" s="219">
        <f aca="true" t="shared" si="0" ref="K17:K26">IF(F17=0," ",($E$9-F17))</f>
        <v>15</v>
      </c>
      <c r="L17" s="170">
        <f aca="true" t="shared" si="1" ref="L17:L26">IF(J17*K17&gt;G17-H17,G17-H17,J17*K17)</f>
        <v>150000</v>
      </c>
      <c r="M17" s="105">
        <f aca="true" t="shared" si="2" ref="M17:M26">IF(F17=$E$9,0,G17-L17)</f>
        <v>250000</v>
      </c>
      <c r="N17" s="195">
        <f aca="true" t="shared" si="3" ref="N17:N26">IF(L17&lt;G17,J17,0)</f>
        <v>10000</v>
      </c>
      <c r="O17" s="197">
        <f aca="true" t="shared" si="4" ref="O17:O26">IF(J17+L17&gt;=G17-H17,H17,IF(F17=$E$9,G17-J17,G17-(J17+L17)))</f>
        <v>240000</v>
      </c>
      <c r="P17" s="97"/>
    </row>
    <row r="18" spans="1:16" ht="16.5" customHeight="1">
      <c r="A18" s="161">
        <v>2</v>
      </c>
      <c r="B18" s="308"/>
      <c r="C18" s="397"/>
      <c r="D18" s="309"/>
      <c r="E18" s="53"/>
      <c r="F18" s="131"/>
      <c r="G18" s="128"/>
      <c r="H18" s="128"/>
      <c r="I18" s="131"/>
      <c r="J18" s="169" t="str">
        <f aca="true" t="shared" si="5" ref="J18:J26">IF(I18=0," ",(G18-H18)/I18)</f>
        <v> </v>
      </c>
      <c r="K18" s="219" t="str">
        <f t="shared" si="0"/>
        <v> </v>
      </c>
      <c r="L18" s="170">
        <f t="shared" si="1"/>
        <v>0</v>
      </c>
      <c r="M18" s="105">
        <f t="shared" si="2"/>
        <v>0</v>
      </c>
      <c r="N18" s="195">
        <f t="shared" si="3"/>
        <v>0</v>
      </c>
      <c r="O18" s="197">
        <f t="shared" si="4"/>
        <v>0</v>
      </c>
      <c r="P18" s="97"/>
    </row>
    <row r="19" spans="1:16" ht="16.5" customHeight="1">
      <c r="A19" s="161">
        <v>3</v>
      </c>
      <c r="B19" s="308"/>
      <c r="C19" s="397"/>
      <c r="D19" s="309"/>
      <c r="E19" s="31"/>
      <c r="F19" s="131"/>
      <c r="G19" s="128"/>
      <c r="H19" s="128"/>
      <c r="I19" s="131"/>
      <c r="J19" s="169" t="str">
        <f t="shared" si="5"/>
        <v> </v>
      </c>
      <c r="K19" s="219" t="str">
        <f t="shared" si="0"/>
        <v> </v>
      </c>
      <c r="L19" s="170">
        <f t="shared" si="1"/>
        <v>0</v>
      </c>
      <c r="M19" s="105">
        <f t="shared" si="2"/>
        <v>0</v>
      </c>
      <c r="N19" s="195">
        <f t="shared" si="3"/>
        <v>0</v>
      </c>
      <c r="O19" s="197">
        <f t="shared" si="4"/>
        <v>0</v>
      </c>
      <c r="P19" s="97"/>
    </row>
    <row r="20" spans="1:16" ht="16.5" customHeight="1">
      <c r="A20" s="161">
        <v>4</v>
      </c>
      <c r="B20" s="308"/>
      <c r="C20" s="397"/>
      <c r="D20" s="309"/>
      <c r="E20" s="31"/>
      <c r="F20" s="131"/>
      <c r="G20" s="128"/>
      <c r="H20" s="128"/>
      <c r="I20" s="131"/>
      <c r="J20" s="169" t="str">
        <f t="shared" si="5"/>
        <v> </v>
      </c>
      <c r="K20" s="219" t="str">
        <f t="shared" si="0"/>
        <v> </v>
      </c>
      <c r="L20" s="170">
        <f t="shared" si="1"/>
        <v>0</v>
      </c>
      <c r="M20" s="105">
        <f t="shared" si="2"/>
        <v>0</v>
      </c>
      <c r="N20" s="195">
        <f t="shared" si="3"/>
        <v>0</v>
      </c>
      <c r="O20" s="197">
        <f t="shared" si="4"/>
        <v>0</v>
      </c>
      <c r="P20" s="97"/>
    </row>
    <row r="21" spans="1:16" ht="16.5" customHeight="1">
      <c r="A21" s="161">
        <v>5</v>
      </c>
      <c r="B21" s="308"/>
      <c r="C21" s="397"/>
      <c r="D21" s="309"/>
      <c r="E21" s="31"/>
      <c r="F21" s="131"/>
      <c r="G21" s="128"/>
      <c r="H21" s="128"/>
      <c r="I21" s="131"/>
      <c r="J21" s="169" t="str">
        <f t="shared" si="5"/>
        <v> </v>
      </c>
      <c r="K21" s="219" t="str">
        <f t="shared" si="0"/>
        <v> </v>
      </c>
      <c r="L21" s="170">
        <f t="shared" si="1"/>
        <v>0</v>
      </c>
      <c r="M21" s="105">
        <f t="shared" si="2"/>
        <v>0</v>
      </c>
      <c r="N21" s="195">
        <f t="shared" si="3"/>
        <v>0</v>
      </c>
      <c r="O21" s="197">
        <f t="shared" si="4"/>
        <v>0</v>
      </c>
      <c r="P21" s="97"/>
    </row>
    <row r="22" spans="1:16" ht="16.5" customHeight="1">
      <c r="A22" s="161">
        <v>6</v>
      </c>
      <c r="B22" s="304"/>
      <c r="C22" s="395"/>
      <c r="D22" s="305"/>
      <c r="E22" s="31"/>
      <c r="F22" s="131"/>
      <c r="G22" s="128"/>
      <c r="H22" s="128"/>
      <c r="I22" s="131"/>
      <c r="J22" s="169" t="str">
        <f t="shared" si="5"/>
        <v> </v>
      </c>
      <c r="K22" s="219" t="str">
        <f t="shared" si="0"/>
        <v> </v>
      </c>
      <c r="L22" s="170">
        <f t="shared" si="1"/>
        <v>0</v>
      </c>
      <c r="M22" s="105">
        <f t="shared" si="2"/>
        <v>0</v>
      </c>
      <c r="N22" s="195">
        <f t="shared" si="3"/>
        <v>0</v>
      </c>
      <c r="O22" s="197">
        <f t="shared" si="4"/>
        <v>0</v>
      </c>
      <c r="P22" s="97"/>
    </row>
    <row r="23" spans="1:16" ht="16.5" customHeight="1">
      <c r="A23" s="161">
        <v>7</v>
      </c>
      <c r="B23" s="304"/>
      <c r="C23" s="395"/>
      <c r="D23" s="305"/>
      <c r="E23" s="31"/>
      <c r="F23" s="131"/>
      <c r="G23" s="128"/>
      <c r="H23" s="128"/>
      <c r="I23" s="131"/>
      <c r="J23" s="169" t="str">
        <f t="shared" si="5"/>
        <v> </v>
      </c>
      <c r="K23" s="219" t="str">
        <f t="shared" si="0"/>
        <v> </v>
      </c>
      <c r="L23" s="170">
        <f t="shared" si="1"/>
        <v>0</v>
      </c>
      <c r="M23" s="105">
        <f t="shared" si="2"/>
        <v>0</v>
      </c>
      <c r="N23" s="195">
        <f t="shared" si="3"/>
        <v>0</v>
      </c>
      <c r="O23" s="197">
        <f t="shared" si="4"/>
        <v>0</v>
      </c>
      <c r="P23" s="97"/>
    </row>
    <row r="24" spans="1:16" ht="16.5" customHeight="1">
      <c r="A24" s="161">
        <v>8</v>
      </c>
      <c r="B24" s="304"/>
      <c r="C24" s="395"/>
      <c r="D24" s="305"/>
      <c r="E24" s="31"/>
      <c r="F24" s="131"/>
      <c r="G24" s="128"/>
      <c r="H24" s="128"/>
      <c r="I24" s="131"/>
      <c r="J24" s="169" t="str">
        <f t="shared" si="5"/>
        <v> </v>
      </c>
      <c r="K24" s="219" t="str">
        <f t="shared" si="0"/>
        <v> </v>
      </c>
      <c r="L24" s="170">
        <f t="shared" si="1"/>
        <v>0</v>
      </c>
      <c r="M24" s="105">
        <f t="shared" si="2"/>
        <v>0</v>
      </c>
      <c r="N24" s="195">
        <f t="shared" si="3"/>
        <v>0</v>
      </c>
      <c r="O24" s="197">
        <f t="shared" si="4"/>
        <v>0</v>
      </c>
      <c r="P24" s="97"/>
    </row>
    <row r="25" spans="1:16" ht="16.5" customHeight="1">
      <c r="A25" s="161">
        <v>9</v>
      </c>
      <c r="B25" s="304"/>
      <c r="C25" s="395"/>
      <c r="D25" s="305"/>
      <c r="E25" s="31"/>
      <c r="F25" s="131"/>
      <c r="G25" s="128"/>
      <c r="H25" s="128"/>
      <c r="I25" s="131"/>
      <c r="J25" s="169" t="str">
        <f t="shared" si="5"/>
        <v> </v>
      </c>
      <c r="K25" s="219" t="str">
        <f t="shared" si="0"/>
        <v> </v>
      </c>
      <c r="L25" s="170">
        <f t="shared" si="1"/>
        <v>0</v>
      </c>
      <c r="M25" s="105">
        <f t="shared" si="2"/>
        <v>0</v>
      </c>
      <c r="N25" s="195">
        <f t="shared" si="3"/>
        <v>0</v>
      </c>
      <c r="O25" s="197">
        <f t="shared" si="4"/>
        <v>0</v>
      </c>
      <c r="P25" s="97"/>
    </row>
    <row r="26" spans="1:16" ht="16.5" customHeight="1">
      <c r="A26" s="161">
        <v>10</v>
      </c>
      <c r="B26" s="304"/>
      <c r="C26" s="395"/>
      <c r="D26" s="305"/>
      <c r="E26" s="31"/>
      <c r="F26" s="131"/>
      <c r="G26" s="128"/>
      <c r="H26" s="128"/>
      <c r="I26" s="131"/>
      <c r="J26" s="169" t="str">
        <f t="shared" si="5"/>
        <v> </v>
      </c>
      <c r="K26" s="219" t="str">
        <f t="shared" si="0"/>
        <v> </v>
      </c>
      <c r="L26" s="170">
        <f t="shared" si="1"/>
        <v>0</v>
      </c>
      <c r="M26" s="105">
        <f t="shared" si="2"/>
        <v>0</v>
      </c>
      <c r="N26" s="195">
        <f t="shared" si="3"/>
        <v>0</v>
      </c>
      <c r="O26" s="197">
        <f t="shared" si="4"/>
        <v>0</v>
      </c>
      <c r="P26" s="97"/>
    </row>
    <row r="27" spans="1:16" ht="12.75">
      <c r="A27" s="161">
        <v>11</v>
      </c>
      <c r="B27" s="116" t="s">
        <v>88</v>
      </c>
      <c r="C27" s="117"/>
      <c r="D27" s="117"/>
      <c r="E27" s="118"/>
      <c r="F27" s="132"/>
      <c r="G27" s="129"/>
      <c r="H27" s="129"/>
      <c r="I27" s="132"/>
      <c r="J27" s="119"/>
      <c r="K27" s="404" t="s">
        <v>227</v>
      </c>
      <c r="L27" s="405"/>
      <c r="M27" s="120">
        <f>SUM(M17:M26)</f>
        <v>250000</v>
      </c>
      <c r="N27" s="120">
        <f>SUM(N17:N26)</f>
        <v>10000</v>
      </c>
      <c r="O27" s="121">
        <f>SUM(O17:O26)</f>
        <v>240000</v>
      </c>
      <c r="P27" s="97"/>
    </row>
    <row r="28" spans="1:16" ht="16.5" customHeight="1">
      <c r="A28" s="161">
        <v>12</v>
      </c>
      <c r="B28" s="308" t="s">
        <v>34</v>
      </c>
      <c r="C28" s="397"/>
      <c r="D28" s="309"/>
      <c r="E28" s="131">
        <v>4</v>
      </c>
      <c r="F28" s="131">
        <v>2000</v>
      </c>
      <c r="G28" s="128">
        <v>8000</v>
      </c>
      <c r="H28" s="128">
        <v>0</v>
      </c>
      <c r="I28" s="131">
        <v>4</v>
      </c>
      <c r="J28" s="169">
        <f aca="true" t="shared" si="6" ref="J28:J44">IF(I28=0," ",(G28-H28)/I28)</f>
        <v>2000</v>
      </c>
      <c r="K28" s="219">
        <f>IF(F28=0," ",($E$9-F28))</f>
        <v>1</v>
      </c>
      <c r="L28" s="170">
        <f aca="true" t="shared" si="7" ref="L28:L44">IF(J28*K28&gt;G28-H28,G28-H28,J28*K28)</f>
        <v>2000</v>
      </c>
      <c r="M28" s="105">
        <f>IF(F28=$E$9,0,G28-L28)</f>
        <v>6000</v>
      </c>
      <c r="N28" s="195">
        <f aca="true" t="shared" si="8" ref="N28:N56">IF(L28&lt;G28,J28,0)</f>
        <v>2000</v>
      </c>
      <c r="O28" s="197">
        <f>IF(J28+L28&gt;=G28-H28,H28,IF(F28=$E$9,G28-J28,G28-(J28+L28)))</f>
        <v>4000</v>
      </c>
      <c r="P28" s="97"/>
    </row>
    <row r="29" spans="1:16" ht="16.5" customHeight="1">
      <c r="A29" s="161">
        <v>13</v>
      </c>
      <c r="B29" s="308" t="s">
        <v>34</v>
      </c>
      <c r="C29" s="397"/>
      <c r="D29" s="309"/>
      <c r="E29" s="131">
        <v>4</v>
      </c>
      <c r="F29" s="131">
        <v>1999</v>
      </c>
      <c r="G29" s="128">
        <v>8000</v>
      </c>
      <c r="H29" s="128">
        <v>0</v>
      </c>
      <c r="I29" s="131">
        <v>4</v>
      </c>
      <c r="J29" s="169">
        <f t="shared" si="6"/>
        <v>2000</v>
      </c>
      <c r="K29" s="219">
        <f>IF(F29=0," ",($E$9-F29))</f>
        <v>2</v>
      </c>
      <c r="L29" s="170">
        <f t="shared" si="7"/>
        <v>4000</v>
      </c>
      <c r="M29" s="105">
        <f>IF(F29=$E$9,0,G29-L29)</f>
        <v>4000</v>
      </c>
      <c r="N29" s="195">
        <f t="shared" si="8"/>
        <v>2000</v>
      </c>
      <c r="O29" s="197">
        <f>IF(J29+L29&gt;=G29-H29,H29,IF(F29=$E$9,G29-J29,G29-(J29+L29)))</f>
        <v>2000</v>
      </c>
      <c r="P29" s="97"/>
    </row>
    <row r="30" spans="1:16" ht="16.5" customHeight="1">
      <c r="A30" s="161">
        <v>14</v>
      </c>
      <c r="B30" s="308" t="s">
        <v>181</v>
      </c>
      <c r="C30" s="397"/>
      <c r="D30" s="309"/>
      <c r="E30" s="131">
        <v>4</v>
      </c>
      <c r="F30" s="131">
        <v>1998</v>
      </c>
      <c r="G30" s="128">
        <v>8000</v>
      </c>
      <c r="H30" s="128">
        <v>0</v>
      </c>
      <c r="I30" s="131">
        <v>4</v>
      </c>
      <c r="J30" s="169">
        <f t="shared" si="6"/>
        <v>2000</v>
      </c>
      <c r="K30" s="219">
        <f>IF(F30=0," ",($E$9-F30))</f>
        <v>3</v>
      </c>
      <c r="L30" s="170">
        <f t="shared" si="7"/>
        <v>6000</v>
      </c>
      <c r="M30" s="105">
        <f>IF(F30=$E$9,0,G30-L30)</f>
        <v>2000</v>
      </c>
      <c r="N30" s="195">
        <f t="shared" si="8"/>
        <v>2000</v>
      </c>
      <c r="O30" s="197">
        <f>IF(J30+L30&gt;=G30-H30,H30,IF(F30=$E$9,G30-J30,G30-(J30+L30)))</f>
        <v>0</v>
      </c>
      <c r="P30" s="97"/>
    </row>
    <row r="31" spans="1:16" ht="16.5" customHeight="1">
      <c r="A31" s="161">
        <v>15</v>
      </c>
      <c r="B31" s="308" t="s">
        <v>182</v>
      </c>
      <c r="C31" s="397"/>
      <c r="D31" s="309"/>
      <c r="E31" s="131">
        <v>4</v>
      </c>
      <c r="F31" s="131">
        <v>2001</v>
      </c>
      <c r="G31" s="128">
        <v>8000</v>
      </c>
      <c r="H31" s="128">
        <v>0</v>
      </c>
      <c r="I31" s="131">
        <v>4</v>
      </c>
      <c r="J31" s="169">
        <f t="shared" si="6"/>
        <v>2000</v>
      </c>
      <c r="K31" s="219">
        <f aca="true" t="shared" si="9" ref="K31:K44">IF(F31=0," ",($E$9-F31))</f>
        <v>0</v>
      </c>
      <c r="L31" s="170">
        <f t="shared" si="7"/>
        <v>0</v>
      </c>
      <c r="M31" s="105">
        <f>IF(F31=$E$9,0,G31-L31)</f>
        <v>0</v>
      </c>
      <c r="N31" s="195">
        <f t="shared" si="8"/>
        <v>2000</v>
      </c>
      <c r="O31" s="197">
        <f>IF(J31+L31&gt;=G31-H31,H31,IF(F31=$E$9,G31-J31,G31-(J31+L31)))</f>
        <v>6000</v>
      </c>
      <c r="P31" s="97"/>
    </row>
    <row r="32" spans="1:16" ht="16.5" customHeight="1">
      <c r="A32" s="161">
        <v>16</v>
      </c>
      <c r="B32" s="308"/>
      <c r="C32" s="397"/>
      <c r="D32" s="309"/>
      <c r="E32" s="131"/>
      <c r="F32" s="131"/>
      <c r="G32" s="128"/>
      <c r="H32" s="128"/>
      <c r="I32" s="131"/>
      <c r="J32" s="169" t="str">
        <f aca="true" t="shared" si="10" ref="J32:J40">IF(I32=0," ",(G32-H32)/I32)</f>
        <v> </v>
      </c>
      <c r="K32" s="219" t="str">
        <f t="shared" si="9"/>
        <v> </v>
      </c>
      <c r="L32" s="170">
        <f t="shared" si="7"/>
        <v>0</v>
      </c>
      <c r="M32" s="105">
        <f aca="true" t="shared" si="11" ref="M32:M44">IF(F32=$E$9,0,G32-L32)</f>
        <v>0</v>
      </c>
      <c r="N32" s="195">
        <f t="shared" si="8"/>
        <v>0</v>
      </c>
      <c r="O32" s="197">
        <f aca="true" t="shared" si="12" ref="O32:O44">IF(J32+L32&gt;=G32-H32,H32,IF(F32=$E$9,G32-J32,G32-(J32+L32)))</f>
        <v>0</v>
      </c>
      <c r="P32" s="97"/>
    </row>
    <row r="33" spans="1:16" ht="16.5" customHeight="1">
      <c r="A33" s="161">
        <v>17</v>
      </c>
      <c r="B33" s="101"/>
      <c r="C33" s="100"/>
      <c r="D33" s="102"/>
      <c r="E33" s="131"/>
      <c r="F33" s="131"/>
      <c r="G33" s="128"/>
      <c r="H33" s="128"/>
      <c r="I33" s="131"/>
      <c r="J33" s="169" t="str">
        <f t="shared" si="10"/>
        <v> </v>
      </c>
      <c r="K33" s="219" t="str">
        <f t="shared" si="9"/>
        <v> </v>
      </c>
      <c r="L33" s="170">
        <f t="shared" si="7"/>
        <v>0</v>
      </c>
      <c r="M33" s="105">
        <f t="shared" si="11"/>
        <v>0</v>
      </c>
      <c r="N33" s="195">
        <f t="shared" si="8"/>
        <v>0</v>
      </c>
      <c r="O33" s="197">
        <f t="shared" si="12"/>
        <v>0</v>
      </c>
      <c r="P33" s="97"/>
    </row>
    <row r="34" spans="1:16" ht="16.5" customHeight="1">
      <c r="A34" s="161">
        <v>18</v>
      </c>
      <c r="B34" s="101"/>
      <c r="C34" s="100"/>
      <c r="D34" s="102"/>
      <c r="E34" s="131"/>
      <c r="F34" s="131"/>
      <c r="G34" s="128"/>
      <c r="H34" s="128"/>
      <c r="I34" s="131"/>
      <c r="J34" s="169" t="str">
        <f t="shared" si="10"/>
        <v> </v>
      </c>
      <c r="K34" s="219" t="str">
        <f t="shared" si="9"/>
        <v> </v>
      </c>
      <c r="L34" s="170">
        <f t="shared" si="7"/>
        <v>0</v>
      </c>
      <c r="M34" s="105">
        <f t="shared" si="11"/>
        <v>0</v>
      </c>
      <c r="N34" s="195">
        <f t="shared" si="8"/>
        <v>0</v>
      </c>
      <c r="O34" s="197">
        <f t="shared" si="12"/>
        <v>0</v>
      </c>
      <c r="P34" s="97"/>
    </row>
    <row r="35" spans="1:16" ht="16.5" customHeight="1">
      <c r="A35" s="161">
        <v>19</v>
      </c>
      <c r="B35" s="101"/>
      <c r="C35" s="100"/>
      <c r="D35" s="102"/>
      <c r="E35" s="131"/>
      <c r="F35" s="131"/>
      <c r="G35" s="128"/>
      <c r="H35" s="128"/>
      <c r="I35" s="131"/>
      <c r="J35" s="169" t="str">
        <f t="shared" si="10"/>
        <v> </v>
      </c>
      <c r="K35" s="219" t="str">
        <f t="shared" si="9"/>
        <v> </v>
      </c>
      <c r="L35" s="170">
        <f t="shared" si="7"/>
        <v>0</v>
      </c>
      <c r="M35" s="105">
        <f t="shared" si="11"/>
        <v>0</v>
      </c>
      <c r="N35" s="195">
        <f t="shared" si="8"/>
        <v>0</v>
      </c>
      <c r="O35" s="197">
        <f t="shared" si="12"/>
        <v>0</v>
      </c>
      <c r="P35" s="97"/>
    </row>
    <row r="36" spans="1:16" ht="16.5" customHeight="1">
      <c r="A36" s="161">
        <v>20</v>
      </c>
      <c r="B36" s="101"/>
      <c r="C36" s="100"/>
      <c r="D36" s="102"/>
      <c r="E36" s="131"/>
      <c r="F36" s="131"/>
      <c r="G36" s="128"/>
      <c r="H36" s="128"/>
      <c r="I36" s="131"/>
      <c r="J36" s="169" t="str">
        <f t="shared" si="10"/>
        <v> </v>
      </c>
      <c r="K36" s="219" t="str">
        <f t="shared" si="9"/>
        <v> </v>
      </c>
      <c r="L36" s="170">
        <f t="shared" si="7"/>
        <v>0</v>
      </c>
      <c r="M36" s="105">
        <f t="shared" si="11"/>
        <v>0</v>
      </c>
      <c r="N36" s="195">
        <f t="shared" si="8"/>
        <v>0</v>
      </c>
      <c r="O36" s="197">
        <f t="shared" si="12"/>
        <v>0</v>
      </c>
      <c r="P36" s="97"/>
    </row>
    <row r="37" spans="1:16" ht="16.5" customHeight="1">
      <c r="A37" s="161">
        <v>21</v>
      </c>
      <c r="B37" s="101"/>
      <c r="C37" s="100"/>
      <c r="D37" s="102"/>
      <c r="E37" s="131"/>
      <c r="F37" s="131"/>
      <c r="G37" s="128"/>
      <c r="H37" s="128"/>
      <c r="I37" s="131"/>
      <c r="J37" s="169" t="str">
        <f t="shared" si="10"/>
        <v> </v>
      </c>
      <c r="K37" s="219" t="str">
        <f t="shared" si="9"/>
        <v> </v>
      </c>
      <c r="L37" s="170">
        <f t="shared" si="7"/>
        <v>0</v>
      </c>
      <c r="M37" s="105">
        <f t="shared" si="11"/>
        <v>0</v>
      </c>
      <c r="N37" s="195">
        <f t="shared" si="8"/>
        <v>0</v>
      </c>
      <c r="O37" s="197">
        <f t="shared" si="12"/>
        <v>0</v>
      </c>
      <c r="P37" s="97"/>
    </row>
    <row r="38" spans="1:16" ht="16.5" customHeight="1">
      <c r="A38" s="161">
        <v>22</v>
      </c>
      <c r="B38" s="101"/>
      <c r="C38" s="100"/>
      <c r="D38" s="102"/>
      <c r="E38" s="131"/>
      <c r="F38" s="131"/>
      <c r="G38" s="128"/>
      <c r="H38" s="128"/>
      <c r="I38" s="131"/>
      <c r="J38" s="169" t="str">
        <f t="shared" si="10"/>
        <v> </v>
      </c>
      <c r="K38" s="219" t="str">
        <f t="shared" si="9"/>
        <v> </v>
      </c>
      <c r="L38" s="170">
        <f t="shared" si="7"/>
        <v>0</v>
      </c>
      <c r="M38" s="105">
        <f t="shared" si="11"/>
        <v>0</v>
      </c>
      <c r="N38" s="195">
        <f t="shared" si="8"/>
        <v>0</v>
      </c>
      <c r="O38" s="197">
        <f t="shared" si="12"/>
        <v>0</v>
      </c>
      <c r="P38" s="97"/>
    </row>
    <row r="39" spans="1:16" ht="16.5" customHeight="1">
      <c r="A39" s="161">
        <v>23</v>
      </c>
      <c r="B39" s="101"/>
      <c r="C39" s="100"/>
      <c r="D39" s="102"/>
      <c r="E39" s="131"/>
      <c r="F39" s="131"/>
      <c r="G39" s="128"/>
      <c r="H39" s="128"/>
      <c r="I39" s="131"/>
      <c r="J39" s="169" t="str">
        <f t="shared" si="10"/>
        <v> </v>
      </c>
      <c r="K39" s="219" t="str">
        <f t="shared" si="9"/>
        <v> </v>
      </c>
      <c r="L39" s="170">
        <f t="shared" si="7"/>
        <v>0</v>
      </c>
      <c r="M39" s="105">
        <f t="shared" si="11"/>
        <v>0</v>
      </c>
      <c r="N39" s="195">
        <f t="shared" si="8"/>
        <v>0</v>
      </c>
      <c r="O39" s="197">
        <f t="shared" si="12"/>
        <v>0</v>
      </c>
      <c r="P39" s="97"/>
    </row>
    <row r="40" spans="1:16" ht="16.5" customHeight="1">
      <c r="A40" s="161">
        <v>24</v>
      </c>
      <c r="B40" s="101"/>
      <c r="C40" s="100"/>
      <c r="D40" s="102"/>
      <c r="E40" s="131"/>
      <c r="F40" s="131"/>
      <c r="G40" s="128"/>
      <c r="H40" s="128"/>
      <c r="I40" s="131"/>
      <c r="J40" s="169" t="str">
        <f t="shared" si="10"/>
        <v> </v>
      </c>
      <c r="K40" s="219" t="str">
        <f t="shared" si="9"/>
        <v> </v>
      </c>
      <c r="L40" s="170">
        <f t="shared" si="7"/>
        <v>0</v>
      </c>
      <c r="M40" s="105">
        <f t="shared" si="11"/>
        <v>0</v>
      </c>
      <c r="N40" s="195">
        <f t="shared" si="8"/>
        <v>0</v>
      </c>
      <c r="O40" s="197">
        <f t="shared" si="12"/>
        <v>0</v>
      </c>
      <c r="P40" s="97"/>
    </row>
    <row r="41" spans="1:16" ht="16.5" customHeight="1">
      <c r="A41" s="161">
        <v>25</v>
      </c>
      <c r="B41" s="304"/>
      <c r="C41" s="395"/>
      <c r="D41" s="305"/>
      <c r="E41" s="131"/>
      <c r="F41" s="131"/>
      <c r="G41" s="128"/>
      <c r="H41" s="128"/>
      <c r="I41" s="131"/>
      <c r="J41" s="169" t="str">
        <f t="shared" si="6"/>
        <v> </v>
      </c>
      <c r="K41" s="219" t="str">
        <f t="shared" si="9"/>
        <v> </v>
      </c>
      <c r="L41" s="170">
        <f t="shared" si="7"/>
        <v>0</v>
      </c>
      <c r="M41" s="105">
        <f t="shared" si="11"/>
        <v>0</v>
      </c>
      <c r="N41" s="195">
        <f t="shared" si="8"/>
        <v>0</v>
      </c>
      <c r="O41" s="197">
        <f t="shared" si="12"/>
        <v>0</v>
      </c>
      <c r="P41" s="97"/>
    </row>
    <row r="42" spans="1:16" ht="16.5" customHeight="1">
      <c r="A42" s="161">
        <v>26</v>
      </c>
      <c r="B42" s="304"/>
      <c r="C42" s="395"/>
      <c r="D42" s="305"/>
      <c r="E42" s="131"/>
      <c r="F42" s="131"/>
      <c r="G42" s="128"/>
      <c r="H42" s="128"/>
      <c r="I42" s="131"/>
      <c r="J42" s="169" t="str">
        <f t="shared" si="6"/>
        <v> </v>
      </c>
      <c r="K42" s="219" t="str">
        <f t="shared" si="9"/>
        <v> </v>
      </c>
      <c r="L42" s="170">
        <f t="shared" si="7"/>
        <v>0</v>
      </c>
      <c r="M42" s="105">
        <f t="shared" si="11"/>
        <v>0</v>
      </c>
      <c r="N42" s="195">
        <f t="shared" si="8"/>
        <v>0</v>
      </c>
      <c r="O42" s="197">
        <f t="shared" si="12"/>
        <v>0</v>
      </c>
      <c r="P42" s="97"/>
    </row>
    <row r="43" spans="1:16" ht="16.5" customHeight="1">
      <c r="A43" s="161">
        <v>27</v>
      </c>
      <c r="B43" s="304"/>
      <c r="C43" s="395"/>
      <c r="D43" s="305"/>
      <c r="E43" s="131"/>
      <c r="F43" s="131"/>
      <c r="G43" s="128"/>
      <c r="H43" s="128"/>
      <c r="I43" s="131"/>
      <c r="J43" s="169" t="str">
        <f t="shared" si="6"/>
        <v> </v>
      </c>
      <c r="K43" s="219" t="str">
        <f t="shared" si="9"/>
        <v> </v>
      </c>
      <c r="L43" s="170">
        <f t="shared" si="7"/>
        <v>0</v>
      </c>
      <c r="M43" s="105">
        <f t="shared" si="11"/>
        <v>0</v>
      </c>
      <c r="N43" s="195">
        <f t="shared" si="8"/>
        <v>0</v>
      </c>
      <c r="O43" s="197">
        <f t="shared" si="12"/>
        <v>0</v>
      </c>
      <c r="P43" s="97"/>
    </row>
    <row r="44" spans="1:16" ht="16.5" customHeight="1">
      <c r="A44" s="161">
        <v>28</v>
      </c>
      <c r="B44" s="304"/>
      <c r="C44" s="395"/>
      <c r="D44" s="305"/>
      <c r="E44" s="131"/>
      <c r="F44" s="131"/>
      <c r="G44" s="128"/>
      <c r="H44" s="128"/>
      <c r="I44" s="131"/>
      <c r="J44" s="169" t="str">
        <f t="shared" si="6"/>
        <v> </v>
      </c>
      <c r="K44" s="219" t="str">
        <f t="shared" si="9"/>
        <v> </v>
      </c>
      <c r="L44" s="170">
        <f t="shared" si="7"/>
        <v>0</v>
      </c>
      <c r="M44" s="105">
        <f t="shared" si="11"/>
        <v>0</v>
      </c>
      <c r="N44" s="195">
        <f t="shared" si="8"/>
        <v>0</v>
      </c>
      <c r="O44" s="197">
        <f t="shared" si="12"/>
        <v>0</v>
      </c>
      <c r="P44" s="97"/>
    </row>
    <row r="45" spans="1:16" ht="12.75">
      <c r="A45" s="161">
        <v>29</v>
      </c>
      <c r="B45" s="116" t="s">
        <v>89</v>
      </c>
      <c r="C45" s="117"/>
      <c r="D45" s="117"/>
      <c r="E45" s="118"/>
      <c r="F45" s="132"/>
      <c r="G45" s="129"/>
      <c r="H45" s="129"/>
      <c r="I45" s="132"/>
      <c r="J45" s="119"/>
      <c r="K45" s="404" t="s">
        <v>228</v>
      </c>
      <c r="L45" s="405"/>
      <c r="M45" s="120">
        <f>SUM(M28:M44)</f>
        <v>12000</v>
      </c>
      <c r="N45" s="120">
        <f>SUM(N28:N44)</f>
        <v>8000</v>
      </c>
      <c r="O45" s="121">
        <f>SUM(O28:O44)</f>
        <v>12000</v>
      </c>
      <c r="P45" s="97"/>
    </row>
    <row r="46" spans="1:16" ht="16.5" customHeight="1">
      <c r="A46" s="161">
        <v>30</v>
      </c>
      <c r="B46" s="308" t="s">
        <v>151</v>
      </c>
      <c r="C46" s="397"/>
      <c r="D46" s="309"/>
      <c r="E46" s="53"/>
      <c r="F46" s="131">
        <v>1986</v>
      </c>
      <c r="G46" s="128">
        <v>25000</v>
      </c>
      <c r="H46" s="128">
        <v>0</v>
      </c>
      <c r="I46" s="131">
        <v>25</v>
      </c>
      <c r="J46" s="169">
        <f aca="true" t="shared" si="13" ref="J46:J56">IF(I46=0," ",(G46-H46)/I46)</f>
        <v>1000</v>
      </c>
      <c r="K46" s="219">
        <f aca="true" t="shared" si="14" ref="K46:K56">IF(F46=0," ",($E$9-F46))</f>
        <v>15</v>
      </c>
      <c r="L46" s="170">
        <f aca="true" t="shared" si="15" ref="L46:L56">IF(J46*K46&gt;G46-H46,G46-H46,J46*K46)</f>
        <v>15000</v>
      </c>
      <c r="M46" s="105">
        <f aca="true" t="shared" si="16" ref="M46:M56">IF(F46=$E$9,0,G46-L46)</f>
        <v>10000</v>
      </c>
      <c r="N46" s="195">
        <f t="shared" si="8"/>
        <v>1000</v>
      </c>
      <c r="O46" s="197">
        <f aca="true" t="shared" si="17" ref="O46:O56">IF(J46+L46&gt;=G46-H46,H46,IF(F46=$E$9,G46-J46,G46-(J46+L46)))</f>
        <v>9000</v>
      </c>
      <c r="P46" s="97"/>
    </row>
    <row r="47" spans="1:16" ht="16.5" customHeight="1">
      <c r="A47" s="161">
        <v>31</v>
      </c>
      <c r="B47" s="308"/>
      <c r="C47" s="397"/>
      <c r="D47" s="309"/>
      <c r="E47" s="31"/>
      <c r="F47" s="131"/>
      <c r="G47" s="128"/>
      <c r="H47" s="128"/>
      <c r="I47" s="131"/>
      <c r="J47" s="169" t="str">
        <f t="shared" si="13"/>
        <v> </v>
      </c>
      <c r="K47" s="219" t="str">
        <f t="shared" si="14"/>
        <v> </v>
      </c>
      <c r="L47" s="170">
        <f t="shared" si="15"/>
        <v>0</v>
      </c>
      <c r="M47" s="105">
        <f t="shared" si="16"/>
        <v>0</v>
      </c>
      <c r="N47" s="195">
        <f t="shared" si="8"/>
        <v>0</v>
      </c>
      <c r="O47" s="197">
        <f t="shared" si="17"/>
        <v>0</v>
      </c>
      <c r="P47" s="97"/>
    </row>
    <row r="48" spans="1:16" ht="16.5" customHeight="1">
      <c r="A48" s="161">
        <v>32</v>
      </c>
      <c r="B48" s="308"/>
      <c r="C48" s="397"/>
      <c r="D48" s="309"/>
      <c r="E48" s="31"/>
      <c r="F48" s="131"/>
      <c r="G48" s="128"/>
      <c r="H48" s="128"/>
      <c r="I48" s="131"/>
      <c r="J48" s="169" t="str">
        <f t="shared" si="13"/>
        <v> </v>
      </c>
      <c r="K48" s="219" t="str">
        <f t="shared" si="14"/>
        <v> </v>
      </c>
      <c r="L48" s="170">
        <f t="shared" si="15"/>
        <v>0</v>
      </c>
      <c r="M48" s="105">
        <f t="shared" si="16"/>
        <v>0</v>
      </c>
      <c r="N48" s="195">
        <f t="shared" si="8"/>
        <v>0</v>
      </c>
      <c r="O48" s="197">
        <f t="shared" si="17"/>
        <v>0</v>
      </c>
      <c r="P48" s="97"/>
    </row>
    <row r="49" spans="1:16" ht="16.5" customHeight="1">
      <c r="A49" s="161">
        <v>33</v>
      </c>
      <c r="B49" s="308"/>
      <c r="C49" s="397"/>
      <c r="D49" s="309"/>
      <c r="E49" s="31"/>
      <c r="F49" s="131"/>
      <c r="G49" s="128"/>
      <c r="H49" s="128"/>
      <c r="I49" s="131"/>
      <c r="J49" s="169" t="str">
        <f t="shared" si="13"/>
        <v> </v>
      </c>
      <c r="K49" s="219" t="str">
        <f t="shared" si="14"/>
        <v> </v>
      </c>
      <c r="L49" s="170">
        <f t="shared" si="15"/>
        <v>0</v>
      </c>
      <c r="M49" s="105">
        <f t="shared" si="16"/>
        <v>0</v>
      </c>
      <c r="N49" s="195">
        <f t="shared" si="8"/>
        <v>0</v>
      </c>
      <c r="O49" s="197">
        <f t="shared" si="17"/>
        <v>0</v>
      </c>
      <c r="P49" s="97"/>
    </row>
    <row r="50" spans="1:16" ht="16.5" customHeight="1">
      <c r="A50" s="161">
        <v>34</v>
      </c>
      <c r="B50" s="304"/>
      <c r="C50" s="395"/>
      <c r="D50" s="305"/>
      <c r="E50" s="31"/>
      <c r="F50" s="131"/>
      <c r="G50" s="128"/>
      <c r="H50" s="128"/>
      <c r="I50" s="131"/>
      <c r="J50" s="169" t="str">
        <f t="shared" si="13"/>
        <v> </v>
      </c>
      <c r="K50" s="219" t="str">
        <f t="shared" si="14"/>
        <v> </v>
      </c>
      <c r="L50" s="170">
        <f t="shared" si="15"/>
        <v>0</v>
      </c>
      <c r="M50" s="105">
        <f t="shared" si="16"/>
        <v>0</v>
      </c>
      <c r="N50" s="195">
        <f t="shared" si="8"/>
        <v>0</v>
      </c>
      <c r="O50" s="197">
        <f t="shared" si="17"/>
        <v>0</v>
      </c>
      <c r="P50" s="97"/>
    </row>
    <row r="51" spans="1:16" ht="16.5" customHeight="1">
      <c r="A51" s="161">
        <v>35</v>
      </c>
      <c r="B51" s="304"/>
      <c r="C51" s="395"/>
      <c r="D51" s="305"/>
      <c r="E51" s="31"/>
      <c r="F51" s="131"/>
      <c r="G51" s="128"/>
      <c r="H51" s="128"/>
      <c r="I51" s="131"/>
      <c r="J51" s="169" t="str">
        <f t="shared" si="13"/>
        <v> </v>
      </c>
      <c r="K51" s="219" t="str">
        <f t="shared" si="14"/>
        <v> </v>
      </c>
      <c r="L51" s="170">
        <f t="shared" si="15"/>
        <v>0</v>
      </c>
      <c r="M51" s="105">
        <f t="shared" si="16"/>
        <v>0</v>
      </c>
      <c r="N51" s="195">
        <f t="shared" si="8"/>
        <v>0</v>
      </c>
      <c r="O51" s="197">
        <f t="shared" si="17"/>
        <v>0</v>
      </c>
      <c r="P51" s="97"/>
    </row>
    <row r="52" spans="1:16" ht="16.5" customHeight="1">
      <c r="A52" s="161">
        <v>36</v>
      </c>
      <c r="B52" s="304"/>
      <c r="C52" s="395"/>
      <c r="D52" s="305"/>
      <c r="E52" s="31"/>
      <c r="F52" s="131"/>
      <c r="G52" s="128"/>
      <c r="H52" s="128"/>
      <c r="I52" s="131"/>
      <c r="J52" s="169" t="str">
        <f t="shared" si="13"/>
        <v> </v>
      </c>
      <c r="K52" s="219" t="str">
        <f t="shared" si="14"/>
        <v> </v>
      </c>
      <c r="L52" s="170">
        <f t="shared" si="15"/>
        <v>0</v>
      </c>
      <c r="M52" s="105">
        <f t="shared" si="16"/>
        <v>0</v>
      </c>
      <c r="N52" s="195">
        <f t="shared" si="8"/>
        <v>0</v>
      </c>
      <c r="O52" s="197">
        <f t="shared" si="17"/>
        <v>0</v>
      </c>
      <c r="P52" s="97"/>
    </row>
    <row r="53" spans="1:16" ht="16.5" customHeight="1">
      <c r="A53" s="161">
        <v>37</v>
      </c>
      <c r="B53" s="304"/>
      <c r="C53" s="395"/>
      <c r="D53" s="305"/>
      <c r="E53" s="31"/>
      <c r="F53" s="131"/>
      <c r="G53" s="128"/>
      <c r="H53" s="128"/>
      <c r="I53" s="131"/>
      <c r="J53" s="169" t="str">
        <f t="shared" si="13"/>
        <v> </v>
      </c>
      <c r="K53" s="219" t="str">
        <f t="shared" si="14"/>
        <v> </v>
      </c>
      <c r="L53" s="170">
        <f t="shared" si="15"/>
        <v>0</v>
      </c>
      <c r="M53" s="105">
        <f t="shared" si="16"/>
        <v>0</v>
      </c>
      <c r="N53" s="195">
        <f t="shared" si="8"/>
        <v>0</v>
      </c>
      <c r="O53" s="197">
        <f t="shared" si="17"/>
        <v>0</v>
      </c>
      <c r="P53" s="97"/>
    </row>
    <row r="54" spans="1:16" ht="16.5" customHeight="1">
      <c r="A54" s="161">
        <v>38</v>
      </c>
      <c r="B54" s="304"/>
      <c r="C54" s="395"/>
      <c r="D54" s="305"/>
      <c r="E54" s="31"/>
      <c r="F54" s="131"/>
      <c r="G54" s="128"/>
      <c r="H54" s="128"/>
      <c r="I54" s="131"/>
      <c r="J54" s="169" t="str">
        <f t="shared" si="13"/>
        <v> </v>
      </c>
      <c r="K54" s="219" t="str">
        <f t="shared" si="14"/>
        <v> </v>
      </c>
      <c r="L54" s="170">
        <f t="shared" si="15"/>
        <v>0</v>
      </c>
      <c r="M54" s="105">
        <f t="shared" si="16"/>
        <v>0</v>
      </c>
      <c r="N54" s="195">
        <f t="shared" si="8"/>
        <v>0</v>
      </c>
      <c r="O54" s="197">
        <f t="shared" si="17"/>
        <v>0</v>
      </c>
      <c r="P54" s="97"/>
    </row>
    <row r="55" spans="1:16" ht="16.5" customHeight="1">
      <c r="A55" s="161">
        <v>39</v>
      </c>
      <c r="B55" s="304"/>
      <c r="C55" s="395"/>
      <c r="D55" s="305"/>
      <c r="E55" s="31"/>
      <c r="F55" s="131"/>
      <c r="G55" s="128"/>
      <c r="H55" s="128"/>
      <c r="I55" s="131"/>
      <c r="J55" s="169" t="str">
        <f t="shared" si="13"/>
        <v> </v>
      </c>
      <c r="K55" s="219" t="str">
        <f t="shared" si="14"/>
        <v> </v>
      </c>
      <c r="L55" s="170">
        <f t="shared" si="15"/>
        <v>0</v>
      </c>
      <c r="M55" s="105">
        <f t="shared" si="16"/>
        <v>0</v>
      </c>
      <c r="N55" s="195">
        <f t="shared" si="8"/>
        <v>0</v>
      </c>
      <c r="O55" s="197">
        <f t="shared" si="17"/>
        <v>0</v>
      </c>
      <c r="P55" s="97"/>
    </row>
    <row r="56" spans="1:16" ht="16.5" customHeight="1" thickBot="1">
      <c r="A56" s="161">
        <v>40</v>
      </c>
      <c r="B56" s="306"/>
      <c r="C56" s="396"/>
      <c r="D56" s="307"/>
      <c r="E56" s="43"/>
      <c r="F56" s="133"/>
      <c r="G56" s="69"/>
      <c r="H56" s="69"/>
      <c r="I56" s="133"/>
      <c r="J56" s="171" t="str">
        <f t="shared" si="13"/>
        <v> </v>
      </c>
      <c r="K56" s="220" t="str">
        <f t="shared" si="14"/>
        <v> </v>
      </c>
      <c r="L56" s="172">
        <f t="shared" si="15"/>
        <v>0</v>
      </c>
      <c r="M56" s="199">
        <f t="shared" si="16"/>
        <v>0</v>
      </c>
      <c r="N56" s="199">
        <f t="shared" si="8"/>
        <v>0</v>
      </c>
      <c r="O56" s="200">
        <f t="shared" si="17"/>
        <v>0</v>
      </c>
      <c r="P56" s="97"/>
    </row>
    <row r="57" spans="1:16" ht="13.5" thickTop="1">
      <c r="A57" s="161">
        <v>41</v>
      </c>
      <c r="B57" s="97"/>
      <c r="C57" s="97"/>
      <c r="D57" s="97"/>
      <c r="E57" s="97"/>
      <c r="F57" s="161"/>
      <c r="G57" s="97"/>
      <c r="H57" s="97"/>
      <c r="I57" s="161"/>
      <c r="J57" s="173"/>
      <c r="K57" s="198" t="s">
        <v>229</v>
      </c>
      <c r="L57" s="198"/>
      <c r="M57" s="198">
        <f>SUM(M46:M56)</f>
        <v>10000</v>
      </c>
      <c r="N57" s="198">
        <f>SUM(N46:N56)</f>
        <v>1000</v>
      </c>
      <c r="O57" s="198">
        <f>SUM(O46:O56)</f>
        <v>9000</v>
      </c>
      <c r="P57" s="97"/>
    </row>
    <row r="58" spans="1:16" ht="12.75">
      <c r="A58" s="161">
        <v>42</v>
      </c>
      <c r="B58" s="97"/>
      <c r="C58" s="97"/>
      <c r="D58" s="97"/>
      <c r="E58" s="97"/>
      <c r="F58" s="161"/>
      <c r="G58" s="97"/>
      <c r="H58" s="97"/>
      <c r="I58" s="161"/>
      <c r="J58" s="173"/>
      <c r="K58" s="97"/>
      <c r="L58" s="97"/>
      <c r="M58" s="97"/>
      <c r="N58" s="97"/>
      <c r="O58" s="97"/>
      <c r="P58" s="97"/>
    </row>
    <row r="59" spans="1:16" ht="16.5" thickBot="1">
      <c r="A59" s="161">
        <v>43</v>
      </c>
      <c r="B59" s="4" t="s">
        <v>90</v>
      </c>
      <c r="C59" s="97"/>
      <c r="D59" s="97"/>
      <c r="E59" s="97"/>
      <c r="F59" s="161"/>
      <c r="G59" s="97"/>
      <c r="H59" s="97"/>
      <c r="I59" s="161"/>
      <c r="J59" s="173"/>
      <c r="K59" s="97"/>
      <c r="L59" s="97"/>
      <c r="M59" s="97"/>
      <c r="N59" s="97"/>
      <c r="O59" s="97"/>
      <c r="P59" s="97"/>
    </row>
    <row r="60" spans="1:16" ht="13.5" thickTop="1">
      <c r="A60" s="161">
        <v>44</v>
      </c>
      <c r="B60" s="8"/>
      <c r="C60" s="11"/>
      <c r="D60" s="11"/>
      <c r="E60" s="51" t="s">
        <v>70</v>
      </c>
      <c r="F60" s="51"/>
      <c r="G60" s="51" t="s">
        <v>71</v>
      </c>
      <c r="H60" s="12"/>
      <c r="I60" s="51" t="s">
        <v>72</v>
      </c>
      <c r="J60" s="126" t="s">
        <v>226</v>
      </c>
      <c r="K60" s="12"/>
      <c r="L60" s="12"/>
      <c r="M60" s="122"/>
      <c r="N60" s="106" t="s">
        <v>78</v>
      </c>
      <c r="O60" s="168" t="s">
        <v>126</v>
      </c>
      <c r="P60" s="97"/>
    </row>
    <row r="61" spans="1:16" ht="12.75">
      <c r="A61" s="161">
        <v>45</v>
      </c>
      <c r="B61" s="15"/>
      <c r="C61" s="97"/>
      <c r="D61" s="97"/>
      <c r="E61" s="19" t="s">
        <v>73</v>
      </c>
      <c r="F61" s="19" t="s">
        <v>74</v>
      </c>
      <c r="G61" s="19" t="s">
        <v>75</v>
      </c>
      <c r="H61" s="19" t="s">
        <v>76</v>
      </c>
      <c r="I61" s="19" t="s">
        <v>77</v>
      </c>
      <c r="J61" s="103" t="s">
        <v>234</v>
      </c>
      <c r="K61" s="19" t="s">
        <v>222</v>
      </c>
      <c r="L61" s="19" t="s">
        <v>80</v>
      </c>
      <c r="M61" s="123" t="s">
        <v>81</v>
      </c>
      <c r="N61" s="107" t="s">
        <v>336</v>
      </c>
      <c r="O61" s="110" t="s">
        <v>225</v>
      </c>
      <c r="P61" s="97"/>
    </row>
    <row r="62" spans="1:16" ht="12.75">
      <c r="A62" s="161">
        <v>46</v>
      </c>
      <c r="B62" s="25" t="s">
        <v>82</v>
      </c>
      <c r="C62" s="52"/>
      <c r="D62" s="52"/>
      <c r="E62" s="26" t="s">
        <v>83</v>
      </c>
      <c r="F62" s="26" t="s">
        <v>84</v>
      </c>
      <c r="G62" s="26" t="s">
        <v>85</v>
      </c>
      <c r="H62" s="26" t="s">
        <v>21</v>
      </c>
      <c r="I62" s="26" t="s">
        <v>86</v>
      </c>
      <c r="J62" s="104" t="s">
        <v>78</v>
      </c>
      <c r="K62" s="26" t="s">
        <v>223</v>
      </c>
      <c r="L62" s="26" t="s">
        <v>78</v>
      </c>
      <c r="M62" s="124" t="s">
        <v>21</v>
      </c>
      <c r="N62" s="107" t="s">
        <v>220</v>
      </c>
      <c r="O62" s="110" t="s">
        <v>21</v>
      </c>
      <c r="P62" s="97"/>
    </row>
    <row r="63" spans="1:16" ht="12.75">
      <c r="A63" s="161">
        <v>47</v>
      </c>
      <c r="B63" s="111" t="s">
        <v>91</v>
      </c>
      <c r="C63" s="112"/>
      <c r="D63" s="112"/>
      <c r="E63" s="118"/>
      <c r="F63" s="132"/>
      <c r="G63" s="118"/>
      <c r="H63" s="118"/>
      <c r="I63" s="132"/>
      <c r="J63" s="119"/>
      <c r="K63" s="118"/>
      <c r="L63" s="118"/>
      <c r="M63" s="118"/>
      <c r="N63" s="194"/>
      <c r="O63" s="125"/>
      <c r="P63" s="97"/>
    </row>
    <row r="64" spans="1:16" ht="16.5" customHeight="1">
      <c r="A64" s="161">
        <v>48</v>
      </c>
      <c r="B64" s="308" t="s">
        <v>152</v>
      </c>
      <c r="C64" s="397"/>
      <c r="D64" s="309"/>
      <c r="E64" s="53" t="s">
        <v>160</v>
      </c>
      <c r="F64" s="131">
        <v>1998</v>
      </c>
      <c r="G64" s="128">
        <v>65600</v>
      </c>
      <c r="H64" s="128">
        <v>5600</v>
      </c>
      <c r="I64" s="131">
        <v>15</v>
      </c>
      <c r="J64" s="169">
        <f aca="true" t="shared" si="18" ref="J64:J73">IF(I64=0," ",(G64-H64)/I64)</f>
        <v>4000</v>
      </c>
      <c r="K64" s="219">
        <f aca="true" t="shared" si="19" ref="K64:K73">IF(F64=0," ",($E$9-F64))</f>
        <v>3</v>
      </c>
      <c r="L64" s="170">
        <f aca="true" t="shared" si="20" ref="L64:L73">IF(J64*K64&gt;G64-H64,G64-H64,J64*K64)</f>
        <v>12000</v>
      </c>
      <c r="M64" s="105">
        <f aca="true" t="shared" si="21" ref="M64:M73">IF(F64=$E$9,0,G64-L64)</f>
        <v>53600</v>
      </c>
      <c r="N64" s="195">
        <f aca="true" t="shared" si="22" ref="N64:N73">IF(L64&lt;G64,J64,0)</f>
        <v>4000</v>
      </c>
      <c r="O64" s="197">
        <f aca="true" t="shared" si="23" ref="O64:O73">IF(J64+L64&gt;=G64-H64,H64,IF(F64=$E$9,G64-J64,G64-(J64+L64)))</f>
        <v>49600</v>
      </c>
      <c r="P64" s="97"/>
    </row>
    <row r="65" spans="1:16" ht="16.5" customHeight="1">
      <c r="A65" s="161">
        <v>49</v>
      </c>
      <c r="B65" s="308" t="s">
        <v>157</v>
      </c>
      <c r="C65" s="397"/>
      <c r="D65" s="309"/>
      <c r="E65" s="53" t="s">
        <v>161</v>
      </c>
      <c r="F65" s="131">
        <v>1996</v>
      </c>
      <c r="G65" s="128">
        <v>118000</v>
      </c>
      <c r="H65" s="128">
        <v>18000</v>
      </c>
      <c r="I65" s="131">
        <v>25</v>
      </c>
      <c r="J65" s="169">
        <f t="shared" si="18"/>
        <v>4000</v>
      </c>
      <c r="K65" s="219">
        <f t="shared" si="19"/>
        <v>5</v>
      </c>
      <c r="L65" s="170">
        <f t="shared" si="20"/>
        <v>20000</v>
      </c>
      <c r="M65" s="105">
        <f t="shared" si="21"/>
        <v>98000</v>
      </c>
      <c r="N65" s="195">
        <f t="shared" si="22"/>
        <v>4000</v>
      </c>
      <c r="O65" s="197">
        <f t="shared" si="23"/>
        <v>94000</v>
      </c>
      <c r="P65" s="97"/>
    </row>
    <row r="66" spans="1:16" ht="16.5" customHeight="1">
      <c r="A66" s="161">
        <v>50</v>
      </c>
      <c r="B66" s="308" t="s">
        <v>158</v>
      </c>
      <c r="C66" s="397"/>
      <c r="D66" s="309"/>
      <c r="E66" s="53" t="s">
        <v>162</v>
      </c>
      <c r="F66" s="131">
        <v>1992</v>
      </c>
      <c r="G66" s="128">
        <v>44000</v>
      </c>
      <c r="H66" s="128">
        <v>4000</v>
      </c>
      <c r="I66" s="131">
        <v>20</v>
      </c>
      <c r="J66" s="169">
        <f t="shared" si="18"/>
        <v>2000</v>
      </c>
      <c r="K66" s="219">
        <f t="shared" si="19"/>
        <v>9</v>
      </c>
      <c r="L66" s="170">
        <f t="shared" si="20"/>
        <v>18000</v>
      </c>
      <c r="M66" s="105">
        <f t="shared" si="21"/>
        <v>26000</v>
      </c>
      <c r="N66" s="195">
        <f t="shared" si="22"/>
        <v>2000</v>
      </c>
      <c r="O66" s="197">
        <f t="shared" si="23"/>
        <v>24000</v>
      </c>
      <c r="P66" s="97"/>
    </row>
    <row r="67" spans="1:16" ht="16.5" customHeight="1">
      <c r="A67" s="161">
        <v>51</v>
      </c>
      <c r="B67" s="308"/>
      <c r="C67" s="397"/>
      <c r="D67" s="309"/>
      <c r="E67" s="53"/>
      <c r="F67" s="131"/>
      <c r="G67" s="128"/>
      <c r="H67" s="128"/>
      <c r="I67" s="131"/>
      <c r="J67" s="169" t="str">
        <f t="shared" si="18"/>
        <v> </v>
      </c>
      <c r="K67" s="219" t="str">
        <f t="shared" si="19"/>
        <v> </v>
      </c>
      <c r="L67" s="170">
        <f t="shared" si="20"/>
        <v>0</v>
      </c>
      <c r="M67" s="105">
        <f t="shared" si="21"/>
        <v>0</v>
      </c>
      <c r="N67" s="195">
        <f t="shared" si="22"/>
        <v>0</v>
      </c>
      <c r="O67" s="197">
        <f t="shared" si="23"/>
        <v>0</v>
      </c>
      <c r="P67" s="97"/>
    </row>
    <row r="68" spans="1:16" ht="16.5" customHeight="1">
      <c r="A68" s="161">
        <v>52</v>
      </c>
      <c r="B68" s="308"/>
      <c r="C68" s="397"/>
      <c r="D68" s="309"/>
      <c r="E68" s="53"/>
      <c r="F68" s="131"/>
      <c r="G68" s="128"/>
      <c r="H68" s="128"/>
      <c r="I68" s="131"/>
      <c r="J68" s="169" t="str">
        <f t="shared" si="18"/>
        <v> </v>
      </c>
      <c r="K68" s="219" t="str">
        <f t="shared" si="19"/>
        <v> </v>
      </c>
      <c r="L68" s="170">
        <f t="shared" si="20"/>
        <v>0</v>
      </c>
      <c r="M68" s="105">
        <f t="shared" si="21"/>
        <v>0</v>
      </c>
      <c r="N68" s="195">
        <f t="shared" si="22"/>
        <v>0</v>
      </c>
      <c r="O68" s="197">
        <f t="shared" si="23"/>
        <v>0</v>
      </c>
      <c r="P68" s="97"/>
    </row>
    <row r="69" spans="1:16" ht="16.5" customHeight="1">
      <c r="A69" s="161">
        <v>53</v>
      </c>
      <c r="B69" s="308"/>
      <c r="C69" s="397"/>
      <c r="D69" s="309"/>
      <c r="E69" s="53"/>
      <c r="F69" s="131"/>
      <c r="G69" s="128"/>
      <c r="H69" s="128"/>
      <c r="I69" s="131"/>
      <c r="J69" s="169" t="str">
        <f t="shared" si="18"/>
        <v> </v>
      </c>
      <c r="K69" s="219" t="str">
        <f t="shared" si="19"/>
        <v> </v>
      </c>
      <c r="L69" s="170">
        <f t="shared" si="20"/>
        <v>0</v>
      </c>
      <c r="M69" s="105">
        <f t="shared" si="21"/>
        <v>0</v>
      </c>
      <c r="N69" s="195">
        <f t="shared" si="22"/>
        <v>0</v>
      </c>
      <c r="O69" s="197">
        <f t="shared" si="23"/>
        <v>0</v>
      </c>
      <c r="P69" s="97"/>
    </row>
    <row r="70" spans="1:16" ht="16.5" customHeight="1">
      <c r="A70" s="161">
        <v>54</v>
      </c>
      <c r="B70" s="308"/>
      <c r="C70" s="397"/>
      <c r="D70" s="309"/>
      <c r="E70" s="53"/>
      <c r="F70" s="131"/>
      <c r="G70" s="128"/>
      <c r="H70" s="128"/>
      <c r="I70" s="131"/>
      <c r="J70" s="169" t="str">
        <f t="shared" si="18"/>
        <v> </v>
      </c>
      <c r="K70" s="219" t="str">
        <f t="shared" si="19"/>
        <v> </v>
      </c>
      <c r="L70" s="170">
        <f t="shared" si="20"/>
        <v>0</v>
      </c>
      <c r="M70" s="105">
        <f t="shared" si="21"/>
        <v>0</v>
      </c>
      <c r="N70" s="195">
        <f t="shared" si="22"/>
        <v>0</v>
      </c>
      <c r="O70" s="197">
        <f t="shared" si="23"/>
        <v>0</v>
      </c>
      <c r="P70" s="97"/>
    </row>
    <row r="71" spans="1:16" ht="16.5" customHeight="1">
      <c r="A71" s="161">
        <v>55</v>
      </c>
      <c r="B71" s="304"/>
      <c r="C71" s="395"/>
      <c r="D71" s="305"/>
      <c r="E71" s="31"/>
      <c r="F71" s="131"/>
      <c r="G71" s="128"/>
      <c r="H71" s="128"/>
      <c r="I71" s="131"/>
      <c r="J71" s="169" t="str">
        <f t="shared" si="18"/>
        <v> </v>
      </c>
      <c r="K71" s="219" t="str">
        <f t="shared" si="19"/>
        <v> </v>
      </c>
      <c r="L71" s="170">
        <f t="shared" si="20"/>
        <v>0</v>
      </c>
      <c r="M71" s="105">
        <f t="shared" si="21"/>
        <v>0</v>
      </c>
      <c r="N71" s="195">
        <f t="shared" si="22"/>
        <v>0</v>
      </c>
      <c r="O71" s="197">
        <f t="shared" si="23"/>
        <v>0</v>
      </c>
      <c r="P71" s="97"/>
    </row>
    <row r="72" spans="1:16" ht="16.5" customHeight="1">
      <c r="A72" s="161">
        <v>56</v>
      </c>
      <c r="B72" s="304"/>
      <c r="C72" s="395"/>
      <c r="D72" s="305"/>
      <c r="E72" s="31"/>
      <c r="F72" s="131"/>
      <c r="G72" s="128"/>
      <c r="H72" s="128"/>
      <c r="I72" s="131"/>
      <c r="J72" s="169" t="str">
        <f t="shared" si="18"/>
        <v> </v>
      </c>
      <c r="K72" s="219" t="str">
        <f t="shared" si="19"/>
        <v> </v>
      </c>
      <c r="L72" s="170">
        <f t="shared" si="20"/>
        <v>0</v>
      </c>
      <c r="M72" s="105">
        <f t="shared" si="21"/>
        <v>0</v>
      </c>
      <c r="N72" s="195">
        <f t="shared" si="22"/>
        <v>0</v>
      </c>
      <c r="O72" s="197">
        <f t="shared" si="23"/>
        <v>0</v>
      </c>
      <c r="P72" s="97"/>
    </row>
    <row r="73" spans="1:16" ht="16.5" customHeight="1">
      <c r="A73" s="161">
        <v>57</v>
      </c>
      <c r="B73" s="304"/>
      <c r="C73" s="395"/>
      <c r="D73" s="305"/>
      <c r="E73" s="31"/>
      <c r="F73" s="131"/>
      <c r="G73" s="128"/>
      <c r="H73" s="128"/>
      <c r="I73" s="131"/>
      <c r="J73" s="169" t="str">
        <f t="shared" si="18"/>
        <v> </v>
      </c>
      <c r="K73" s="219" t="str">
        <f t="shared" si="19"/>
        <v> </v>
      </c>
      <c r="L73" s="170">
        <f t="shared" si="20"/>
        <v>0</v>
      </c>
      <c r="M73" s="105">
        <f t="shared" si="21"/>
        <v>0</v>
      </c>
      <c r="N73" s="195">
        <f t="shared" si="22"/>
        <v>0</v>
      </c>
      <c r="O73" s="197">
        <f t="shared" si="23"/>
        <v>0</v>
      </c>
      <c r="P73" s="97"/>
    </row>
    <row r="74" spans="1:16" ht="12.75">
      <c r="A74" s="161">
        <v>58</v>
      </c>
      <c r="B74" s="116" t="s">
        <v>92</v>
      </c>
      <c r="C74" s="117"/>
      <c r="D74" s="117"/>
      <c r="E74" s="118"/>
      <c r="F74" s="132"/>
      <c r="G74" s="129"/>
      <c r="H74" s="129"/>
      <c r="I74" s="132"/>
      <c r="J74" s="119"/>
      <c r="K74" s="404" t="s">
        <v>230</v>
      </c>
      <c r="L74" s="405"/>
      <c r="M74" s="120">
        <f>SUM(M64:M73)</f>
        <v>177600</v>
      </c>
      <c r="N74" s="120">
        <f>SUM(N64:N73)</f>
        <v>10000</v>
      </c>
      <c r="O74" s="121">
        <f>SUM(O64:O73)</f>
        <v>167600</v>
      </c>
      <c r="P74" s="97"/>
    </row>
    <row r="75" spans="1:16" ht="16.5" customHeight="1">
      <c r="A75" s="161">
        <v>59</v>
      </c>
      <c r="B75" s="308" t="s">
        <v>155</v>
      </c>
      <c r="C75" s="397"/>
      <c r="D75" s="309"/>
      <c r="E75" s="53" t="s">
        <v>163</v>
      </c>
      <c r="F75" s="131">
        <v>1996</v>
      </c>
      <c r="G75" s="128">
        <v>21400</v>
      </c>
      <c r="H75" s="128">
        <v>0</v>
      </c>
      <c r="I75" s="134">
        <v>10</v>
      </c>
      <c r="J75" s="169">
        <f aca="true" t="shared" si="24" ref="J75:J83">IF(I75=0," ",(G75-H75)/I75)</f>
        <v>2140</v>
      </c>
      <c r="K75" s="219">
        <f aca="true" t="shared" si="25" ref="K75:K83">IF(F75=0," ",($E$9-F75))</f>
        <v>5</v>
      </c>
      <c r="L75" s="170">
        <f aca="true" t="shared" si="26" ref="L75:L83">IF(J75*K75&gt;G75-H75,G75-H75,J75*K75)</f>
        <v>10700</v>
      </c>
      <c r="M75" s="105">
        <f aca="true" t="shared" si="27" ref="M75:M83">IF(F75=$E$9,0,G75-L75)</f>
        <v>10700</v>
      </c>
      <c r="N75" s="195">
        <f aca="true" t="shared" si="28" ref="N75:N83">IF(L75&lt;G75,J75,0)</f>
        <v>2140</v>
      </c>
      <c r="O75" s="197">
        <f aca="true" t="shared" si="29" ref="O75:O83">IF(J75+L75&gt;=G75-H75,H75,IF(F75=$E$9,G75-J75,G75-(J75+L75)))</f>
        <v>8560</v>
      </c>
      <c r="P75" s="97"/>
    </row>
    <row r="76" spans="1:16" ht="16.5" customHeight="1">
      <c r="A76" s="161">
        <v>60</v>
      </c>
      <c r="B76" s="308" t="s">
        <v>156</v>
      </c>
      <c r="C76" s="397"/>
      <c r="D76" s="309"/>
      <c r="E76" s="53" t="s">
        <v>164</v>
      </c>
      <c r="F76" s="131">
        <v>1999</v>
      </c>
      <c r="G76" s="128">
        <v>11900</v>
      </c>
      <c r="H76" s="128">
        <v>0</v>
      </c>
      <c r="I76" s="134">
        <v>10</v>
      </c>
      <c r="J76" s="169">
        <f t="shared" si="24"/>
        <v>1190</v>
      </c>
      <c r="K76" s="219">
        <f t="shared" si="25"/>
        <v>2</v>
      </c>
      <c r="L76" s="170">
        <f t="shared" si="26"/>
        <v>2380</v>
      </c>
      <c r="M76" s="105">
        <f t="shared" si="27"/>
        <v>9520</v>
      </c>
      <c r="N76" s="195">
        <f t="shared" si="28"/>
        <v>1190</v>
      </c>
      <c r="O76" s="197">
        <f t="shared" si="29"/>
        <v>8330</v>
      </c>
      <c r="P76" s="97"/>
    </row>
    <row r="77" spans="1:16" ht="16.5" customHeight="1">
      <c r="A77" s="161">
        <v>61</v>
      </c>
      <c r="B77" s="308"/>
      <c r="C77" s="397"/>
      <c r="D77" s="309"/>
      <c r="E77" s="53"/>
      <c r="F77" s="131"/>
      <c r="G77" s="128"/>
      <c r="H77" s="128"/>
      <c r="I77" s="134"/>
      <c r="J77" s="169" t="str">
        <f t="shared" si="24"/>
        <v> </v>
      </c>
      <c r="K77" s="219" t="str">
        <f t="shared" si="25"/>
        <v> </v>
      </c>
      <c r="L77" s="170">
        <f t="shared" si="26"/>
        <v>0</v>
      </c>
      <c r="M77" s="105">
        <f t="shared" si="27"/>
        <v>0</v>
      </c>
      <c r="N77" s="195">
        <f t="shared" si="28"/>
        <v>0</v>
      </c>
      <c r="O77" s="197">
        <f t="shared" si="29"/>
        <v>0</v>
      </c>
      <c r="P77" s="97"/>
    </row>
    <row r="78" spans="1:16" ht="16.5" customHeight="1">
      <c r="A78" s="161">
        <v>62</v>
      </c>
      <c r="B78" s="308"/>
      <c r="C78" s="397"/>
      <c r="D78" s="309"/>
      <c r="E78" s="53"/>
      <c r="F78" s="131"/>
      <c r="G78" s="128"/>
      <c r="H78" s="128"/>
      <c r="I78" s="134"/>
      <c r="J78" s="169" t="str">
        <f t="shared" si="24"/>
        <v> </v>
      </c>
      <c r="K78" s="219" t="str">
        <f t="shared" si="25"/>
        <v> </v>
      </c>
      <c r="L78" s="170">
        <f t="shared" si="26"/>
        <v>0</v>
      </c>
      <c r="M78" s="105">
        <f t="shared" si="27"/>
        <v>0</v>
      </c>
      <c r="N78" s="195">
        <f t="shared" si="28"/>
        <v>0</v>
      </c>
      <c r="O78" s="197">
        <f t="shared" si="29"/>
        <v>0</v>
      </c>
      <c r="P78" s="97"/>
    </row>
    <row r="79" spans="1:16" ht="16.5" customHeight="1">
      <c r="A79" s="161">
        <v>63</v>
      </c>
      <c r="B79" s="308"/>
      <c r="C79" s="397"/>
      <c r="D79" s="309"/>
      <c r="E79" s="53"/>
      <c r="F79" s="131"/>
      <c r="G79" s="128"/>
      <c r="H79" s="128"/>
      <c r="I79" s="134"/>
      <c r="J79" s="169" t="str">
        <f t="shared" si="24"/>
        <v> </v>
      </c>
      <c r="K79" s="219" t="str">
        <f t="shared" si="25"/>
        <v> </v>
      </c>
      <c r="L79" s="170">
        <f t="shared" si="26"/>
        <v>0</v>
      </c>
      <c r="M79" s="105">
        <f t="shared" si="27"/>
        <v>0</v>
      </c>
      <c r="N79" s="195">
        <f t="shared" si="28"/>
        <v>0</v>
      </c>
      <c r="O79" s="197">
        <f t="shared" si="29"/>
        <v>0</v>
      </c>
      <c r="P79" s="97"/>
    </row>
    <row r="80" spans="1:16" ht="16.5" customHeight="1">
      <c r="A80" s="161">
        <v>64</v>
      </c>
      <c r="B80" s="308"/>
      <c r="C80" s="397"/>
      <c r="D80" s="309"/>
      <c r="E80" s="53"/>
      <c r="F80" s="131"/>
      <c r="G80" s="128"/>
      <c r="H80" s="128"/>
      <c r="I80" s="134"/>
      <c r="J80" s="169" t="str">
        <f t="shared" si="24"/>
        <v> </v>
      </c>
      <c r="K80" s="219" t="str">
        <f t="shared" si="25"/>
        <v> </v>
      </c>
      <c r="L80" s="170">
        <f t="shared" si="26"/>
        <v>0</v>
      </c>
      <c r="M80" s="105">
        <f t="shared" si="27"/>
        <v>0</v>
      </c>
      <c r="N80" s="195">
        <f t="shared" si="28"/>
        <v>0</v>
      </c>
      <c r="O80" s="197">
        <f t="shared" si="29"/>
        <v>0</v>
      </c>
      <c r="P80" s="97"/>
    </row>
    <row r="81" spans="1:16" ht="16.5" customHeight="1">
      <c r="A81" s="161">
        <v>65</v>
      </c>
      <c r="B81" s="308"/>
      <c r="C81" s="397"/>
      <c r="D81" s="309"/>
      <c r="E81" s="53"/>
      <c r="F81" s="131"/>
      <c r="G81" s="128"/>
      <c r="H81" s="128"/>
      <c r="I81" s="134"/>
      <c r="J81" s="169" t="str">
        <f t="shared" si="24"/>
        <v> </v>
      </c>
      <c r="K81" s="219" t="str">
        <f t="shared" si="25"/>
        <v> </v>
      </c>
      <c r="L81" s="170">
        <f t="shared" si="26"/>
        <v>0</v>
      </c>
      <c r="M81" s="105">
        <f t="shared" si="27"/>
        <v>0</v>
      </c>
      <c r="N81" s="195">
        <f t="shared" si="28"/>
        <v>0</v>
      </c>
      <c r="O81" s="197">
        <f t="shared" si="29"/>
        <v>0</v>
      </c>
      <c r="P81" s="97"/>
    </row>
    <row r="82" spans="1:16" ht="16.5" customHeight="1">
      <c r="A82" s="161">
        <v>66</v>
      </c>
      <c r="B82" s="304"/>
      <c r="C82" s="395"/>
      <c r="D82" s="305"/>
      <c r="E82" s="31"/>
      <c r="F82" s="131"/>
      <c r="G82" s="128"/>
      <c r="H82" s="128"/>
      <c r="I82" s="134"/>
      <c r="J82" s="169" t="str">
        <f t="shared" si="24"/>
        <v> </v>
      </c>
      <c r="K82" s="219" t="str">
        <f t="shared" si="25"/>
        <v> </v>
      </c>
      <c r="L82" s="170">
        <f t="shared" si="26"/>
        <v>0</v>
      </c>
      <c r="M82" s="105">
        <f t="shared" si="27"/>
        <v>0</v>
      </c>
      <c r="N82" s="195">
        <f t="shared" si="28"/>
        <v>0</v>
      </c>
      <c r="O82" s="197">
        <f t="shared" si="29"/>
        <v>0</v>
      </c>
      <c r="P82" s="97"/>
    </row>
    <row r="83" spans="1:16" ht="16.5" customHeight="1">
      <c r="A83" s="161">
        <v>67</v>
      </c>
      <c r="B83" s="304"/>
      <c r="C83" s="395"/>
      <c r="D83" s="305"/>
      <c r="E83" s="31"/>
      <c r="F83" s="131"/>
      <c r="G83" s="128"/>
      <c r="H83" s="128"/>
      <c r="I83" s="134"/>
      <c r="J83" s="169" t="str">
        <f t="shared" si="24"/>
        <v> </v>
      </c>
      <c r="K83" s="219" t="str">
        <f t="shared" si="25"/>
        <v> </v>
      </c>
      <c r="L83" s="170">
        <f t="shared" si="26"/>
        <v>0</v>
      </c>
      <c r="M83" s="105">
        <f t="shared" si="27"/>
        <v>0</v>
      </c>
      <c r="N83" s="195">
        <f t="shared" si="28"/>
        <v>0</v>
      </c>
      <c r="O83" s="197">
        <f t="shared" si="29"/>
        <v>0</v>
      </c>
      <c r="P83" s="97"/>
    </row>
    <row r="84" spans="1:16" ht="12.75">
      <c r="A84" s="161">
        <v>68</v>
      </c>
      <c r="B84" s="116" t="s">
        <v>93</v>
      </c>
      <c r="C84" s="117"/>
      <c r="D84" s="117"/>
      <c r="E84" s="118"/>
      <c r="F84" s="132"/>
      <c r="G84" s="129"/>
      <c r="H84" s="129"/>
      <c r="I84" s="132"/>
      <c r="J84" s="119"/>
      <c r="K84" s="404" t="s">
        <v>231</v>
      </c>
      <c r="L84" s="405"/>
      <c r="M84" s="120">
        <f>SUM(M75:M83)</f>
        <v>20220</v>
      </c>
      <c r="N84" s="120">
        <f>SUM(N75:N83)</f>
        <v>3330</v>
      </c>
      <c r="O84" s="121">
        <f>SUM(O75:O83)</f>
        <v>16890</v>
      </c>
      <c r="P84" s="97"/>
    </row>
    <row r="85" spans="1:16" ht="16.5" customHeight="1">
      <c r="A85" s="161">
        <v>69</v>
      </c>
      <c r="B85" s="308" t="s">
        <v>153</v>
      </c>
      <c r="C85" s="397"/>
      <c r="D85" s="309"/>
      <c r="E85" s="31" t="s">
        <v>166</v>
      </c>
      <c r="F85" s="131">
        <v>1993</v>
      </c>
      <c r="G85" s="128">
        <v>17000</v>
      </c>
      <c r="H85" s="128">
        <v>0</v>
      </c>
      <c r="I85" s="131">
        <v>10</v>
      </c>
      <c r="J85" s="169">
        <f aca="true" t="shared" si="30" ref="J85:J94">IF(I85=0," ",(G85-H85)/I85)</f>
        <v>1700</v>
      </c>
      <c r="K85" s="219">
        <f aca="true" t="shared" si="31" ref="K85:K94">IF(F85=0," ",($E$9-F85))</f>
        <v>8</v>
      </c>
      <c r="L85" s="170">
        <f aca="true" t="shared" si="32" ref="L85:L94">IF(J85*K85&gt;G85-H85,G85-H85,J85*K85)</f>
        <v>13600</v>
      </c>
      <c r="M85" s="105">
        <f aca="true" t="shared" si="33" ref="M85:M94">IF(F85=$E$9,0,G85-L85)</f>
        <v>3400</v>
      </c>
      <c r="N85" s="195">
        <f aca="true" t="shared" si="34" ref="N85:N94">IF(L85&lt;G85,J85,0)</f>
        <v>1700</v>
      </c>
      <c r="O85" s="197">
        <f aca="true" t="shared" si="35" ref="O85:O94">IF(J85+L85&gt;=G85-H85,H85,IF(F85=$E$9,G85-J85,G85-(J85+L85)))</f>
        <v>1700</v>
      </c>
      <c r="P85" s="97"/>
    </row>
    <row r="86" spans="1:16" ht="16.5" customHeight="1">
      <c r="A86" s="161">
        <v>70</v>
      </c>
      <c r="B86" s="308" t="s">
        <v>154</v>
      </c>
      <c r="C86" s="397"/>
      <c r="D86" s="309"/>
      <c r="E86" s="31" t="s">
        <v>165</v>
      </c>
      <c r="F86" s="131">
        <v>1985</v>
      </c>
      <c r="G86" s="128">
        <v>22000</v>
      </c>
      <c r="H86" s="128">
        <v>2000</v>
      </c>
      <c r="I86" s="131">
        <v>20</v>
      </c>
      <c r="J86" s="169">
        <f t="shared" si="30"/>
        <v>1000</v>
      </c>
      <c r="K86" s="219">
        <f t="shared" si="31"/>
        <v>16</v>
      </c>
      <c r="L86" s="170">
        <f t="shared" si="32"/>
        <v>16000</v>
      </c>
      <c r="M86" s="105">
        <f t="shared" si="33"/>
        <v>6000</v>
      </c>
      <c r="N86" s="195">
        <f t="shared" si="34"/>
        <v>1000</v>
      </c>
      <c r="O86" s="197">
        <f t="shared" si="35"/>
        <v>5000</v>
      </c>
      <c r="P86" s="97"/>
    </row>
    <row r="87" spans="1:16" ht="16.5" customHeight="1">
      <c r="A87" s="161">
        <v>71</v>
      </c>
      <c r="B87" s="308"/>
      <c r="C87" s="397"/>
      <c r="D87" s="309"/>
      <c r="E87" s="31"/>
      <c r="F87" s="131"/>
      <c r="G87" s="128"/>
      <c r="H87" s="128"/>
      <c r="I87" s="131"/>
      <c r="J87" s="169" t="str">
        <f t="shared" si="30"/>
        <v> </v>
      </c>
      <c r="K87" s="219" t="str">
        <f t="shared" si="31"/>
        <v> </v>
      </c>
      <c r="L87" s="170">
        <f t="shared" si="32"/>
        <v>0</v>
      </c>
      <c r="M87" s="105">
        <f t="shared" si="33"/>
        <v>0</v>
      </c>
      <c r="N87" s="195">
        <f t="shared" si="34"/>
        <v>0</v>
      </c>
      <c r="O87" s="197">
        <f t="shared" si="35"/>
        <v>0</v>
      </c>
      <c r="P87" s="97"/>
    </row>
    <row r="88" spans="1:16" ht="16.5" customHeight="1">
      <c r="A88" s="161">
        <v>72</v>
      </c>
      <c r="B88" s="308"/>
      <c r="C88" s="397"/>
      <c r="D88" s="309"/>
      <c r="E88" s="31"/>
      <c r="F88" s="131"/>
      <c r="G88" s="128"/>
      <c r="H88" s="128"/>
      <c r="I88" s="131"/>
      <c r="J88" s="169" t="str">
        <f t="shared" si="30"/>
        <v> </v>
      </c>
      <c r="K88" s="219" t="str">
        <f t="shared" si="31"/>
        <v> </v>
      </c>
      <c r="L88" s="170">
        <f t="shared" si="32"/>
        <v>0</v>
      </c>
      <c r="M88" s="105">
        <f t="shared" si="33"/>
        <v>0</v>
      </c>
      <c r="N88" s="195">
        <f t="shared" si="34"/>
        <v>0</v>
      </c>
      <c r="O88" s="197">
        <f t="shared" si="35"/>
        <v>0</v>
      </c>
      <c r="P88" s="97"/>
    </row>
    <row r="89" spans="1:16" ht="16.5" customHeight="1">
      <c r="A89" s="161">
        <v>73</v>
      </c>
      <c r="B89" s="308"/>
      <c r="C89" s="397"/>
      <c r="D89" s="309"/>
      <c r="E89" s="31"/>
      <c r="F89" s="131"/>
      <c r="G89" s="128"/>
      <c r="H89" s="128"/>
      <c r="I89" s="131"/>
      <c r="J89" s="169" t="str">
        <f t="shared" si="30"/>
        <v> </v>
      </c>
      <c r="K89" s="219" t="str">
        <f t="shared" si="31"/>
        <v> </v>
      </c>
      <c r="L89" s="170">
        <f t="shared" si="32"/>
        <v>0</v>
      </c>
      <c r="M89" s="105">
        <f t="shared" si="33"/>
        <v>0</v>
      </c>
      <c r="N89" s="195">
        <f t="shared" si="34"/>
        <v>0</v>
      </c>
      <c r="O89" s="197">
        <f t="shared" si="35"/>
        <v>0</v>
      </c>
      <c r="P89" s="97"/>
    </row>
    <row r="90" spans="1:16" ht="16.5" customHeight="1">
      <c r="A90" s="161">
        <v>74</v>
      </c>
      <c r="B90" s="304"/>
      <c r="C90" s="395"/>
      <c r="D90" s="305"/>
      <c r="E90" s="31"/>
      <c r="F90" s="131"/>
      <c r="G90" s="128"/>
      <c r="H90" s="128"/>
      <c r="I90" s="131"/>
      <c r="J90" s="169" t="str">
        <f t="shared" si="30"/>
        <v> </v>
      </c>
      <c r="K90" s="219" t="str">
        <f t="shared" si="31"/>
        <v> </v>
      </c>
      <c r="L90" s="170">
        <f t="shared" si="32"/>
        <v>0</v>
      </c>
      <c r="M90" s="105">
        <f t="shared" si="33"/>
        <v>0</v>
      </c>
      <c r="N90" s="195">
        <f t="shared" si="34"/>
        <v>0</v>
      </c>
      <c r="O90" s="197">
        <f t="shared" si="35"/>
        <v>0</v>
      </c>
      <c r="P90" s="97"/>
    </row>
    <row r="91" spans="1:16" ht="16.5" customHeight="1">
      <c r="A91" s="161">
        <v>75</v>
      </c>
      <c r="B91" s="304"/>
      <c r="C91" s="395"/>
      <c r="D91" s="305"/>
      <c r="E91" s="31"/>
      <c r="F91" s="131"/>
      <c r="G91" s="128"/>
      <c r="H91" s="128"/>
      <c r="I91" s="131"/>
      <c r="J91" s="169" t="str">
        <f t="shared" si="30"/>
        <v> </v>
      </c>
      <c r="K91" s="219" t="str">
        <f t="shared" si="31"/>
        <v> </v>
      </c>
      <c r="L91" s="170">
        <f t="shared" si="32"/>
        <v>0</v>
      </c>
      <c r="M91" s="105">
        <f t="shared" si="33"/>
        <v>0</v>
      </c>
      <c r="N91" s="195">
        <f t="shared" si="34"/>
        <v>0</v>
      </c>
      <c r="O91" s="197">
        <f t="shared" si="35"/>
        <v>0</v>
      </c>
      <c r="P91" s="97"/>
    </row>
    <row r="92" spans="1:16" ht="16.5" customHeight="1">
      <c r="A92" s="161">
        <v>76</v>
      </c>
      <c r="B92" s="304"/>
      <c r="C92" s="395"/>
      <c r="D92" s="305"/>
      <c r="E92" s="31"/>
      <c r="F92" s="131"/>
      <c r="G92" s="128"/>
      <c r="H92" s="128"/>
      <c r="I92" s="131"/>
      <c r="J92" s="169" t="str">
        <f t="shared" si="30"/>
        <v> </v>
      </c>
      <c r="K92" s="219" t="str">
        <f t="shared" si="31"/>
        <v> </v>
      </c>
      <c r="L92" s="170">
        <f t="shared" si="32"/>
        <v>0</v>
      </c>
      <c r="M92" s="105">
        <f t="shared" si="33"/>
        <v>0</v>
      </c>
      <c r="N92" s="195">
        <f t="shared" si="34"/>
        <v>0</v>
      </c>
      <c r="O92" s="197">
        <f t="shared" si="35"/>
        <v>0</v>
      </c>
      <c r="P92" s="97"/>
    </row>
    <row r="93" spans="1:16" ht="16.5" customHeight="1">
      <c r="A93" s="161">
        <v>77</v>
      </c>
      <c r="B93" s="304"/>
      <c r="C93" s="395"/>
      <c r="D93" s="305"/>
      <c r="E93" s="31"/>
      <c r="F93" s="131"/>
      <c r="G93" s="128"/>
      <c r="H93" s="128"/>
      <c r="I93" s="131"/>
      <c r="J93" s="169" t="str">
        <f t="shared" si="30"/>
        <v> </v>
      </c>
      <c r="K93" s="219" t="str">
        <f t="shared" si="31"/>
        <v> </v>
      </c>
      <c r="L93" s="170">
        <f t="shared" si="32"/>
        <v>0</v>
      </c>
      <c r="M93" s="105">
        <f t="shared" si="33"/>
        <v>0</v>
      </c>
      <c r="N93" s="195">
        <f t="shared" si="34"/>
        <v>0</v>
      </c>
      <c r="O93" s="197">
        <f t="shared" si="35"/>
        <v>0</v>
      </c>
      <c r="P93" s="97"/>
    </row>
    <row r="94" spans="1:16" ht="16.5" customHeight="1">
      <c r="A94" s="161">
        <v>78</v>
      </c>
      <c r="B94" s="304"/>
      <c r="C94" s="395"/>
      <c r="D94" s="305"/>
      <c r="E94" s="31"/>
      <c r="F94" s="131"/>
      <c r="G94" s="128"/>
      <c r="H94" s="128"/>
      <c r="I94" s="131"/>
      <c r="J94" s="169" t="str">
        <f t="shared" si="30"/>
        <v> </v>
      </c>
      <c r="K94" s="219" t="str">
        <f t="shared" si="31"/>
        <v> </v>
      </c>
      <c r="L94" s="170">
        <f t="shared" si="32"/>
        <v>0</v>
      </c>
      <c r="M94" s="105">
        <f t="shared" si="33"/>
        <v>0</v>
      </c>
      <c r="N94" s="195">
        <f t="shared" si="34"/>
        <v>0</v>
      </c>
      <c r="O94" s="197">
        <f t="shared" si="35"/>
        <v>0</v>
      </c>
      <c r="P94" s="97"/>
    </row>
    <row r="95" spans="1:16" ht="12.75">
      <c r="A95" s="161">
        <v>79</v>
      </c>
      <c r="B95" s="116" t="s">
        <v>94</v>
      </c>
      <c r="C95" s="117"/>
      <c r="D95" s="117"/>
      <c r="E95" s="118"/>
      <c r="F95" s="132"/>
      <c r="G95" s="129"/>
      <c r="H95" s="129"/>
      <c r="I95" s="132"/>
      <c r="J95" s="119"/>
      <c r="K95" s="404" t="s">
        <v>232</v>
      </c>
      <c r="L95" s="405"/>
      <c r="M95" s="120">
        <f>SUM(M85:M94)</f>
        <v>9400</v>
      </c>
      <c r="N95" s="120">
        <f>SUM(N85:N94)</f>
        <v>2700</v>
      </c>
      <c r="O95" s="121">
        <f>SUM(O85:O94)</f>
        <v>6700</v>
      </c>
      <c r="P95" s="97"/>
    </row>
    <row r="96" spans="1:16" ht="16.5" customHeight="1">
      <c r="A96" s="161">
        <v>80</v>
      </c>
      <c r="B96" s="308" t="s">
        <v>159</v>
      </c>
      <c r="C96" s="397"/>
      <c r="D96" s="309"/>
      <c r="E96" s="31"/>
      <c r="F96" s="131">
        <v>1994</v>
      </c>
      <c r="G96" s="128">
        <v>1800</v>
      </c>
      <c r="H96" s="128">
        <v>0</v>
      </c>
      <c r="I96" s="131">
        <v>10</v>
      </c>
      <c r="J96" s="169">
        <f aca="true" t="shared" si="36" ref="J96:J102">IF(I96=0," ",(G96-H96)/I96)</f>
        <v>180</v>
      </c>
      <c r="K96" s="219">
        <f aca="true" t="shared" si="37" ref="K96:K102">IF(F96=0," ",($E$9-F96))</f>
        <v>7</v>
      </c>
      <c r="L96" s="170">
        <f aca="true" t="shared" si="38" ref="L96:L102">IF(J96*K96&gt;G96-H96,G96-H96,J96*K96)</f>
        <v>1260</v>
      </c>
      <c r="M96" s="105">
        <f aca="true" t="shared" si="39" ref="M96:M102">IF(F96=$E$9,0,G96-L96)</f>
        <v>540</v>
      </c>
      <c r="N96" s="195">
        <f aca="true" t="shared" si="40" ref="N96:N102">IF(L96&lt;G96,J96,0)</f>
        <v>180</v>
      </c>
      <c r="O96" s="197">
        <f aca="true" t="shared" si="41" ref="O96:O102">IF(J96+L96&gt;=G96-H96,H96,IF(F96=$E$9,G96-J96,G96-(J96+L96)))</f>
        <v>360</v>
      </c>
      <c r="P96" s="97"/>
    </row>
    <row r="97" spans="1:16" ht="16.5" customHeight="1">
      <c r="A97" s="161">
        <v>81</v>
      </c>
      <c r="B97" s="304"/>
      <c r="C97" s="395"/>
      <c r="D97" s="305"/>
      <c r="E97" s="31"/>
      <c r="F97" s="131"/>
      <c r="G97" s="128"/>
      <c r="H97" s="128"/>
      <c r="I97" s="131"/>
      <c r="J97" s="169" t="str">
        <f t="shared" si="36"/>
        <v> </v>
      </c>
      <c r="K97" s="219" t="str">
        <f t="shared" si="37"/>
        <v> </v>
      </c>
      <c r="L97" s="170">
        <f t="shared" si="38"/>
        <v>0</v>
      </c>
      <c r="M97" s="105">
        <f t="shared" si="39"/>
        <v>0</v>
      </c>
      <c r="N97" s="195">
        <f t="shared" si="40"/>
        <v>0</v>
      </c>
      <c r="O97" s="197">
        <f t="shared" si="41"/>
        <v>0</v>
      </c>
      <c r="P97" s="97"/>
    </row>
    <row r="98" spans="1:16" ht="16.5" customHeight="1">
      <c r="A98" s="161">
        <v>82</v>
      </c>
      <c r="B98" s="304"/>
      <c r="C98" s="395"/>
      <c r="D98" s="305"/>
      <c r="E98" s="31"/>
      <c r="F98" s="131"/>
      <c r="G98" s="128"/>
      <c r="H98" s="128"/>
      <c r="I98" s="131"/>
      <c r="J98" s="169" t="str">
        <f t="shared" si="36"/>
        <v> </v>
      </c>
      <c r="K98" s="219" t="str">
        <f t="shared" si="37"/>
        <v> </v>
      </c>
      <c r="L98" s="170">
        <f t="shared" si="38"/>
        <v>0</v>
      </c>
      <c r="M98" s="105">
        <f t="shared" si="39"/>
        <v>0</v>
      </c>
      <c r="N98" s="195">
        <f t="shared" si="40"/>
        <v>0</v>
      </c>
      <c r="O98" s="197">
        <f t="shared" si="41"/>
        <v>0</v>
      </c>
      <c r="P98" s="97"/>
    </row>
    <row r="99" spans="1:16" ht="16.5" customHeight="1">
      <c r="A99" s="161">
        <v>83</v>
      </c>
      <c r="B99" s="304"/>
      <c r="C99" s="395"/>
      <c r="D99" s="305"/>
      <c r="E99" s="31"/>
      <c r="F99" s="131"/>
      <c r="G99" s="128"/>
      <c r="H99" s="128"/>
      <c r="I99" s="131"/>
      <c r="J99" s="169" t="str">
        <f t="shared" si="36"/>
        <v> </v>
      </c>
      <c r="K99" s="219" t="str">
        <f t="shared" si="37"/>
        <v> </v>
      </c>
      <c r="L99" s="170">
        <f t="shared" si="38"/>
        <v>0</v>
      </c>
      <c r="M99" s="105">
        <f t="shared" si="39"/>
        <v>0</v>
      </c>
      <c r="N99" s="195">
        <f t="shared" si="40"/>
        <v>0</v>
      </c>
      <c r="O99" s="197">
        <f t="shared" si="41"/>
        <v>0</v>
      </c>
      <c r="P99" s="97"/>
    </row>
    <row r="100" spans="1:16" ht="16.5" customHeight="1">
      <c r="A100" s="161">
        <v>84</v>
      </c>
      <c r="B100" s="304"/>
      <c r="C100" s="395"/>
      <c r="D100" s="305"/>
      <c r="E100" s="31"/>
      <c r="F100" s="131"/>
      <c r="G100" s="128"/>
      <c r="H100" s="128"/>
      <c r="I100" s="131"/>
      <c r="J100" s="169" t="str">
        <f t="shared" si="36"/>
        <v> </v>
      </c>
      <c r="K100" s="219" t="str">
        <f t="shared" si="37"/>
        <v> </v>
      </c>
      <c r="L100" s="170">
        <f t="shared" si="38"/>
        <v>0</v>
      </c>
      <c r="M100" s="105">
        <f t="shared" si="39"/>
        <v>0</v>
      </c>
      <c r="N100" s="195">
        <f t="shared" si="40"/>
        <v>0</v>
      </c>
      <c r="O100" s="197">
        <f t="shared" si="41"/>
        <v>0</v>
      </c>
      <c r="P100" s="97"/>
    </row>
    <row r="101" spans="1:16" ht="16.5" customHeight="1">
      <c r="A101" s="161">
        <v>85</v>
      </c>
      <c r="B101" s="304"/>
      <c r="C101" s="395"/>
      <c r="D101" s="305"/>
      <c r="E101" s="31"/>
      <c r="F101" s="131"/>
      <c r="G101" s="128"/>
      <c r="H101" s="128"/>
      <c r="I101" s="131"/>
      <c r="J101" s="169" t="str">
        <f t="shared" si="36"/>
        <v> </v>
      </c>
      <c r="K101" s="219" t="str">
        <f t="shared" si="37"/>
        <v> </v>
      </c>
      <c r="L101" s="170">
        <f t="shared" si="38"/>
        <v>0</v>
      </c>
      <c r="M101" s="105">
        <f t="shared" si="39"/>
        <v>0</v>
      </c>
      <c r="N101" s="195">
        <f t="shared" si="40"/>
        <v>0</v>
      </c>
      <c r="O101" s="197">
        <f t="shared" si="41"/>
        <v>0</v>
      </c>
      <c r="P101" s="97"/>
    </row>
    <row r="102" spans="1:16" ht="16.5" customHeight="1" thickBot="1">
      <c r="A102" s="161">
        <v>86</v>
      </c>
      <c r="B102" s="306"/>
      <c r="C102" s="396"/>
      <c r="D102" s="307"/>
      <c r="E102" s="43"/>
      <c r="F102" s="133"/>
      <c r="G102" s="69"/>
      <c r="H102" s="69"/>
      <c r="I102" s="133"/>
      <c r="J102" s="171" t="str">
        <f t="shared" si="36"/>
        <v> </v>
      </c>
      <c r="K102" s="220" t="str">
        <f t="shared" si="37"/>
        <v> </v>
      </c>
      <c r="L102" s="172">
        <f t="shared" si="38"/>
        <v>0</v>
      </c>
      <c r="M102" s="199">
        <f t="shared" si="39"/>
        <v>0</v>
      </c>
      <c r="N102" s="199">
        <f t="shared" si="40"/>
        <v>0</v>
      </c>
      <c r="O102" s="200">
        <f t="shared" si="41"/>
        <v>0</v>
      </c>
      <c r="P102" s="97"/>
    </row>
    <row r="103" spans="1:16" ht="13.5" thickTop="1">
      <c r="A103" s="97"/>
      <c r="B103" s="97"/>
      <c r="C103" s="54"/>
      <c r="D103" s="97"/>
      <c r="E103" s="97"/>
      <c r="F103" s="97"/>
      <c r="G103" s="97"/>
      <c r="H103" s="97"/>
      <c r="I103" s="196" t="s">
        <v>275</v>
      </c>
      <c r="J103" s="207">
        <f>SUM(J17:J102)</f>
        <v>35210</v>
      </c>
      <c r="K103" s="205" t="s">
        <v>233</v>
      </c>
      <c r="L103" s="205"/>
      <c r="M103" s="206">
        <f>SUM(M96:M102)</f>
        <v>540</v>
      </c>
      <c r="N103" s="206">
        <f>SUM(N96:N102)</f>
        <v>180</v>
      </c>
      <c r="O103" s="206">
        <f>SUM(O96:O102)</f>
        <v>360</v>
      </c>
      <c r="P103" s="97"/>
    </row>
    <row r="104" spans="1:16" ht="12.75">
      <c r="A104" s="97"/>
      <c r="B104" s="97"/>
      <c r="C104" s="54"/>
      <c r="D104" s="97"/>
      <c r="E104" s="97"/>
      <c r="F104" s="97"/>
      <c r="G104" s="97"/>
      <c r="H104" s="97"/>
      <c r="I104" s="97"/>
      <c r="J104" s="97"/>
      <c r="K104" s="97"/>
      <c r="L104" s="97"/>
      <c r="M104" s="97"/>
      <c r="N104" s="97"/>
      <c r="O104" s="97"/>
      <c r="P104" s="97"/>
    </row>
    <row r="105" spans="1:17" ht="12.75">
      <c r="A105" s="97"/>
      <c r="B105" s="97"/>
      <c r="C105" s="54"/>
      <c r="D105" s="97"/>
      <c r="E105" s="97"/>
      <c r="F105" s="97"/>
      <c r="G105" s="97"/>
      <c r="H105" s="97"/>
      <c r="I105" s="149"/>
      <c r="J105" s="97"/>
      <c r="K105" s="97"/>
      <c r="L105" s="149" t="s">
        <v>334</v>
      </c>
      <c r="M105" s="96">
        <f>M27+M45+M57+M74+M84+M95+M103</f>
        <v>479760</v>
      </c>
      <c r="N105" s="202"/>
      <c r="O105" s="202"/>
      <c r="P105" s="97"/>
      <c r="Q105" s="67"/>
    </row>
    <row r="106" spans="1:16" ht="12.75">
      <c r="A106" s="97"/>
      <c r="B106" s="97"/>
      <c r="C106" s="54"/>
      <c r="D106" s="97"/>
      <c r="E106" s="97"/>
      <c r="F106" s="97"/>
      <c r="G106" s="97"/>
      <c r="H106" s="97"/>
      <c r="I106" s="97"/>
      <c r="J106" s="97"/>
      <c r="K106" s="97"/>
      <c r="L106" s="97"/>
      <c r="M106" s="149" t="s">
        <v>335</v>
      </c>
      <c r="N106" s="96">
        <f>N27+N45+N57+N74+N84+N95+N103</f>
        <v>35210</v>
      </c>
      <c r="O106" s="202"/>
      <c r="P106" s="97"/>
    </row>
    <row r="107" spans="1:16" ht="12.75">
      <c r="A107" s="97"/>
      <c r="B107" s="97"/>
      <c r="C107" s="54"/>
      <c r="D107" s="97"/>
      <c r="E107" s="97"/>
      <c r="F107" s="97"/>
      <c r="G107" s="97"/>
      <c r="H107" s="97"/>
      <c r="I107" s="97"/>
      <c r="J107" s="97"/>
      <c r="K107" s="97"/>
      <c r="L107" s="97"/>
      <c r="M107" s="97"/>
      <c r="N107" s="149" t="s">
        <v>333</v>
      </c>
      <c r="O107" s="96">
        <f>O27+O45+O57+O74+O84+O95+O103</f>
        <v>452550</v>
      </c>
      <c r="P107" s="97"/>
    </row>
    <row r="108" spans="1:16" ht="12.75">
      <c r="A108" s="97"/>
      <c r="B108" s="97"/>
      <c r="C108" s="54"/>
      <c r="D108" s="97"/>
      <c r="E108" s="97"/>
      <c r="F108" s="97"/>
      <c r="G108" s="97"/>
      <c r="H108" s="97"/>
      <c r="I108" s="97"/>
      <c r="J108" s="97"/>
      <c r="K108" s="97"/>
      <c r="L108" s="97"/>
      <c r="M108" s="97"/>
      <c r="N108" s="97"/>
      <c r="O108" s="97"/>
      <c r="P108" s="97"/>
    </row>
    <row r="109" spans="1:16" ht="12.75">
      <c r="A109" s="97"/>
      <c r="B109" s="97"/>
      <c r="C109" s="54"/>
      <c r="D109" s="97"/>
      <c r="E109" s="97"/>
      <c r="F109" s="97"/>
      <c r="G109" s="97"/>
      <c r="H109" s="97"/>
      <c r="I109" s="97"/>
      <c r="J109" s="97"/>
      <c r="K109" s="97"/>
      <c r="L109" s="97"/>
      <c r="M109" s="97"/>
      <c r="N109" s="97"/>
      <c r="O109" s="97"/>
      <c r="P109" s="97"/>
    </row>
    <row r="110" spans="1:16" ht="12.75">
      <c r="A110" s="97"/>
      <c r="B110" s="97"/>
      <c r="C110" s="54"/>
      <c r="D110" s="97"/>
      <c r="E110" s="97"/>
      <c r="F110" s="97"/>
      <c r="G110" s="97"/>
      <c r="H110" s="97"/>
      <c r="I110" s="97"/>
      <c r="J110" s="97"/>
      <c r="K110" s="97"/>
      <c r="L110" s="97"/>
      <c r="M110" s="97"/>
      <c r="N110" s="97"/>
      <c r="O110" s="97"/>
      <c r="P110" s="97"/>
    </row>
    <row r="111" spans="1:16" ht="12.75">
      <c r="A111" s="97"/>
      <c r="B111" s="156" t="s">
        <v>346</v>
      </c>
      <c r="C111" s="54"/>
      <c r="D111" s="97"/>
      <c r="E111" s="97"/>
      <c r="F111" s="97"/>
      <c r="G111" s="97"/>
      <c r="H111" s="97"/>
      <c r="I111" s="97"/>
      <c r="J111" s="97"/>
      <c r="K111" s="97"/>
      <c r="L111" s="97"/>
      <c r="M111" s="97"/>
      <c r="N111" s="97"/>
      <c r="O111" s="97"/>
      <c r="P111" s="97"/>
    </row>
    <row r="112" spans="1:16" ht="12.75">
      <c r="A112" s="97"/>
      <c r="B112" s="97" t="s">
        <v>340</v>
      </c>
      <c r="C112" s="54"/>
      <c r="D112" s="97"/>
      <c r="E112" s="97"/>
      <c r="F112" s="97"/>
      <c r="G112" s="97"/>
      <c r="H112" s="97"/>
      <c r="I112" s="97"/>
      <c r="J112" s="97"/>
      <c r="K112" s="97"/>
      <c r="L112" s="97"/>
      <c r="M112" s="97"/>
      <c r="N112" s="97"/>
      <c r="O112" s="97"/>
      <c r="P112" s="97"/>
    </row>
    <row r="113" spans="1:16" ht="12.75">
      <c r="A113" s="97"/>
      <c r="B113" s="97"/>
      <c r="C113" s="54"/>
      <c r="D113" s="97"/>
      <c r="E113" s="97"/>
      <c r="F113" s="97"/>
      <c r="G113" s="97"/>
      <c r="H113" s="97"/>
      <c r="I113" s="97"/>
      <c r="J113" s="97"/>
      <c r="K113" s="97"/>
      <c r="L113" s="97"/>
      <c r="M113" s="97"/>
      <c r="N113" s="97"/>
      <c r="O113" s="97"/>
      <c r="P113" s="97"/>
    </row>
    <row r="114" spans="1:16" ht="12.75">
      <c r="A114" s="97"/>
      <c r="B114" s="156" t="s">
        <v>352</v>
      </c>
      <c r="C114" s="54"/>
      <c r="D114" s="97"/>
      <c r="E114" s="97"/>
      <c r="F114" s="97"/>
      <c r="G114" s="97"/>
      <c r="H114" s="97"/>
      <c r="I114" s="97"/>
      <c r="J114" s="97"/>
      <c r="K114" s="156" t="s">
        <v>353</v>
      </c>
      <c r="L114" s="97"/>
      <c r="M114" s="97"/>
      <c r="N114" s="97"/>
      <c r="O114" s="97"/>
      <c r="P114" s="97"/>
    </row>
    <row r="115" spans="1:16" ht="12.75">
      <c r="A115" s="97"/>
      <c r="B115" s="259"/>
      <c r="C115" s="387" t="s">
        <v>341</v>
      </c>
      <c r="D115" s="388"/>
      <c r="E115" s="221" t="s">
        <v>360</v>
      </c>
      <c r="F115" s="260" t="s">
        <v>343</v>
      </c>
      <c r="G115" s="97"/>
      <c r="H115" s="97"/>
      <c r="I115" s="97"/>
      <c r="J115" s="97"/>
      <c r="K115" s="259"/>
      <c r="L115" s="387" t="s">
        <v>341</v>
      </c>
      <c r="M115" s="388"/>
      <c r="N115" s="221" t="s">
        <v>126</v>
      </c>
      <c r="O115" s="260" t="s">
        <v>343</v>
      </c>
      <c r="P115" s="97"/>
    </row>
    <row r="116" spans="1:16" ht="12.75">
      <c r="A116" s="97"/>
      <c r="B116" s="262" t="s">
        <v>342</v>
      </c>
      <c r="C116" s="389" t="s">
        <v>19</v>
      </c>
      <c r="D116" s="390"/>
      <c r="E116" s="222" t="s">
        <v>362</v>
      </c>
      <c r="F116" s="263" t="s">
        <v>344</v>
      </c>
      <c r="G116" s="97"/>
      <c r="H116" s="97"/>
      <c r="I116" s="97"/>
      <c r="J116" s="97"/>
      <c r="K116" s="262" t="s">
        <v>342</v>
      </c>
      <c r="L116" s="389" t="s">
        <v>19</v>
      </c>
      <c r="M116" s="390"/>
      <c r="N116" s="222" t="s">
        <v>81</v>
      </c>
      <c r="O116" s="263" t="s">
        <v>344</v>
      </c>
      <c r="P116" s="97"/>
    </row>
    <row r="117" spans="1:16" ht="12.75">
      <c r="A117" s="97"/>
      <c r="B117" s="264" t="s">
        <v>8</v>
      </c>
      <c r="C117" s="391" t="s">
        <v>18</v>
      </c>
      <c r="D117" s="392"/>
      <c r="E117" s="223" t="s">
        <v>361</v>
      </c>
      <c r="F117" s="265" t="s">
        <v>345</v>
      </c>
      <c r="G117" s="97"/>
      <c r="H117" s="97"/>
      <c r="I117" s="97"/>
      <c r="J117" s="97"/>
      <c r="K117" s="264" t="s">
        <v>8</v>
      </c>
      <c r="L117" s="391" t="s">
        <v>18</v>
      </c>
      <c r="M117" s="392"/>
      <c r="N117" s="223" t="s">
        <v>21</v>
      </c>
      <c r="O117" s="265" t="s">
        <v>345</v>
      </c>
      <c r="P117" s="97"/>
    </row>
    <row r="118" spans="1:16" ht="12.75">
      <c r="A118" s="97"/>
      <c r="B118" s="224"/>
      <c r="C118" s="406"/>
      <c r="D118" s="407"/>
      <c r="E118" s="266">
        <f>IF(B118=0,0,VLOOKUP(B118,$A$17:$O$102,15))</f>
        <v>0</v>
      </c>
      <c r="F118" s="266">
        <f>C118-E118</f>
        <v>0</v>
      </c>
      <c r="G118" s="97"/>
      <c r="H118" s="97"/>
      <c r="I118" s="97"/>
      <c r="J118" s="97"/>
      <c r="K118" s="224"/>
      <c r="L118" s="393"/>
      <c r="M118" s="394"/>
      <c r="N118" s="266">
        <f>IF(K118=0,0,VLOOKUP(K118,$A$17:$O$102,15))</f>
        <v>0</v>
      </c>
      <c r="O118" s="266">
        <f>L118-N118</f>
        <v>0</v>
      </c>
      <c r="P118" s="97"/>
    </row>
    <row r="119" spans="1:16" ht="12.75">
      <c r="A119" s="97"/>
      <c r="B119" s="225"/>
      <c r="C119" s="383"/>
      <c r="D119" s="384"/>
      <c r="E119" s="266">
        <f aca="true" t="shared" si="42" ref="E119:E125">IF(B119=0,0,VLOOKUP(B119,$A$17:$O$102,15))</f>
        <v>0</v>
      </c>
      <c r="F119" s="266">
        <f aca="true" t="shared" si="43" ref="F119:F125">C119-E119</f>
        <v>0</v>
      </c>
      <c r="G119" s="97"/>
      <c r="H119" s="97"/>
      <c r="I119" s="97"/>
      <c r="J119" s="97"/>
      <c r="K119" s="225"/>
      <c r="L119" s="377"/>
      <c r="M119" s="378"/>
      <c r="N119" s="266">
        <f aca="true" t="shared" si="44" ref="N119:N125">IF(K119=0,0,VLOOKUP(K119,$A$17:$O$102,15))</f>
        <v>0</v>
      </c>
      <c r="O119" s="266">
        <f aca="true" t="shared" si="45" ref="O119:O125">L119-N119</f>
        <v>0</v>
      </c>
      <c r="P119" s="97"/>
    </row>
    <row r="120" spans="1:16" ht="12.75">
      <c r="A120" s="97"/>
      <c r="B120" s="225"/>
      <c r="C120" s="383"/>
      <c r="D120" s="384"/>
      <c r="E120" s="266">
        <f t="shared" si="42"/>
        <v>0</v>
      </c>
      <c r="F120" s="266">
        <f t="shared" si="43"/>
        <v>0</v>
      </c>
      <c r="G120" s="97"/>
      <c r="H120" s="97"/>
      <c r="I120" s="97"/>
      <c r="J120" s="97"/>
      <c r="K120" s="225"/>
      <c r="L120" s="377"/>
      <c r="M120" s="378"/>
      <c r="N120" s="266">
        <f t="shared" si="44"/>
        <v>0</v>
      </c>
      <c r="O120" s="266">
        <f t="shared" si="45"/>
        <v>0</v>
      </c>
      <c r="P120" s="97"/>
    </row>
    <row r="121" spans="1:16" ht="12.75">
      <c r="A121" s="97"/>
      <c r="B121" s="225"/>
      <c r="C121" s="383"/>
      <c r="D121" s="384"/>
      <c r="E121" s="266">
        <f t="shared" si="42"/>
        <v>0</v>
      </c>
      <c r="F121" s="266">
        <f t="shared" si="43"/>
        <v>0</v>
      </c>
      <c r="G121" s="97"/>
      <c r="H121" s="97"/>
      <c r="I121" s="97"/>
      <c r="J121" s="97"/>
      <c r="K121" s="225"/>
      <c r="L121" s="377"/>
      <c r="M121" s="378"/>
      <c r="N121" s="266">
        <f t="shared" si="44"/>
        <v>0</v>
      </c>
      <c r="O121" s="266">
        <f t="shared" si="45"/>
        <v>0</v>
      </c>
      <c r="P121" s="97"/>
    </row>
    <row r="122" spans="1:16" ht="12.75">
      <c r="A122" s="97"/>
      <c r="B122" s="225"/>
      <c r="C122" s="383"/>
      <c r="D122" s="384"/>
      <c r="E122" s="266">
        <f t="shared" si="42"/>
        <v>0</v>
      </c>
      <c r="F122" s="266">
        <f t="shared" si="43"/>
        <v>0</v>
      </c>
      <c r="G122" s="97"/>
      <c r="H122" s="97"/>
      <c r="I122" s="97"/>
      <c r="J122" s="97"/>
      <c r="K122" s="225"/>
      <c r="L122" s="377"/>
      <c r="M122" s="378"/>
      <c r="N122" s="266">
        <f t="shared" si="44"/>
        <v>0</v>
      </c>
      <c r="O122" s="266">
        <f t="shared" si="45"/>
        <v>0</v>
      </c>
      <c r="P122" s="97"/>
    </row>
    <row r="123" spans="1:16" ht="12.75">
      <c r="A123" s="97"/>
      <c r="B123" s="225"/>
      <c r="C123" s="383"/>
      <c r="D123" s="384"/>
      <c r="E123" s="266">
        <f t="shared" si="42"/>
        <v>0</v>
      </c>
      <c r="F123" s="266">
        <f t="shared" si="43"/>
        <v>0</v>
      </c>
      <c r="G123" s="97"/>
      <c r="H123" s="97"/>
      <c r="I123" s="97"/>
      <c r="J123" s="97"/>
      <c r="K123" s="225"/>
      <c r="L123" s="377"/>
      <c r="M123" s="378"/>
      <c r="N123" s="266">
        <f t="shared" si="44"/>
        <v>0</v>
      </c>
      <c r="O123" s="266">
        <f t="shared" si="45"/>
        <v>0</v>
      </c>
      <c r="P123" s="97"/>
    </row>
    <row r="124" spans="1:16" ht="12.75">
      <c r="A124" s="97"/>
      <c r="B124" s="225"/>
      <c r="C124" s="383"/>
      <c r="D124" s="384"/>
      <c r="E124" s="266">
        <f t="shared" si="42"/>
        <v>0</v>
      </c>
      <c r="F124" s="266">
        <f t="shared" si="43"/>
        <v>0</v>
      </c>
      <c r="G124" s="97"/>
      <c r="H124" s="97"/>
      <c r="I124" s="97"/>
      <c r="J124" s="97"/>
      <c r="K124" s="225"/>
      <c r="L124" s="377"/>
      <c r="M124" s="378"/>
      <c r="N124" s="266">
        <f t="shared" si="44"/>
        <v>0</v>
      </c>
      <c r="O124" s="266">
        <f t="shared" si="45"/>
        <v>0</v>
      </c>
      <c r="P124" s="97"/>
    </row>
    <row r="125" spans="1:16" ht="12.75">
      <c r="A125" s="97"/>
      <c r="B125" s="226"/>
      <c r="C125" s="385"/>
      <c r="D125" s="386"/>
      <c r="E125" s="266">
        <f t="shared" si="42"/>
        <v>0</v>
      </c>
      <c r="F125" s="266">
        <f t="shared" si="43"/>
        <v>0</v>
      </c>
      <c r="G125" s="97"/>
      <c r="H125" s="97"/>
      <c r="I125" s="97"/>
      <c r="J125" s="97"/>
      <c r="K125" s="226"/>
      <c r="L125" s="379"/>
      <c r="M125" s="380"/>
      <c r="N125" s="266">
        <f t="shared" si="44"/>
        <v>0</v>
      </c>
      <c r="O125" s="266">
        <f t="shared" si="45"/>
        <v>0</v>
      </c>
      <c r="P125" s="97"/>
    </row>
    <row r="126" spans="1:16" ht="12.75">
      <c r="A126" s="97"/>
      <c r="B126" s="232" t="s">
        <v>364</v>
      </c>
      <c r="C126" s="381">
        <f>SUM(C118:C125)</f>
        <v>0</v>
      </c>
      <c r="D126" s="382"/>
      <c r="E126" s="228"/>
      <c r="F126" s="229"/>
      <c r="G126" s="97"/>
      <c r="H126" s="97"/>
      <c r="I126" s="97"/>
      <c r="J126" s="97"/>
      <c r="K126" s="232" t="s">
        <v>364</v>
      </c>
      <c r="L126" s="381">
        <f>SUM(L118:L125)</f>
        <v>0</v>
      </c>
      <c r="M126" s="382"/>
      <c r="N126" s="228"/>
      <c r="O126" s="229"/>
      <c r="P126" s="97"/>
    </row>
    <row r="127" spans="1:16" ht="12.75">
      <c r="A127" s="97"/>
      <c r="B127" s="233"/>
      <c r="C127" s="54"/>
      <c r="D127" s="149" t="s">
        <v>358</v>
      </c>
      <c r="E127" s="230">
        <f>SUM(E118:E125)</f>
        <v>0</v>
      </c>
      <c r="F127" s="229"/>
      <c r="G127" s="97"/>
      <c r="H127" s="97"/>
      <c r="I127" s="97"/>
      <c r="J127" s="97"/>
      <c r="K127" s="233"/>
      <c r="L127" s="54"/>
      <c r="M127" s="149" t="s">
        <v>359</v>
      </c>
      <c r="N127" s="230">
        <f>SUM(N118:N125)</f>
        <v>0</v>
      </c>
      <c r="O127" s="229"/>
      <c r="P127" s="97"/>
    </row>
    <row r="128" spans="1:16" ht="12.75">
      <c r="A128" s="97"/>
      <c r="B128" s="97"/>
      <c r="C128" s="54"/>
      <c r="D128" s="97"/>
      <c r="E128" s="149" t="s">
        <v>349</v>
      </c>
      <c r="F128" s="231">
        <f>SUM(F118:F127)</f>
        <v>0</v>
      </c>
      <c r="G128" s="97"/>
      <c r="H128" s="97"/>
      <c r="I128" s="97"/>
      <c r="J128" s="97"/>
      <c r="K128" s="97"/>
      <c r="L128" s="97"/>
      <c r="M128" s="97"/>
      <c r="N128" s="149" t="s">
        <v>349</v>
      </c>
      <c r="O128" s="231">
        <f>SUM(O118:O127)</f>
        <v>0</v>
      </c>
      <c r="P128" s="97"/>
    </row>
    <row r="129" spans="1:16" ht="12.75">
      <c r="A129" s="97"/>
      <c r="B129" s="97"/>
      <c r="C129" s="54"/>
      <c r="D129" s="97"/>
      <c r="E129" s="97"/>
      <c r="F129" s="97"/>
      <c r="G129" s="97"/>
      <c r="H129" s="97"/>
      <c r="I129" s="97"/>
      <c r="J129" s="97"/>
      <c r="K129" s="97"/>
      <c r="L129" s="97"/>
      <c r="M129" s="97"/>
      <c r="N129" s="97"/>
      <c r="O129" s="97"/>
      <c r="P129" s="97"/>
    </row>
    <row r="130" spans="1:16" ht="12.75">
      <c r="A130" s="97"/>
      <c r="B130" s="97"/>
      <c r="C130" s="54"/>
      <c r="D130" s="97"/>
      <c r="E130" s="97"/>
      <c r="F130" s="97"/>
      <c r="G130" s="97"/>
      <c r="H130" s="97"/>
      <c r="I130" s="97"/>
      <c r="J130" s="97"/>
      <c r="K130" s="97"/>
      <c r="L130" s="97"/>
      <c r="M130" s="97"/>
      <c r="N130" s="97"/>
      <c r="O130" s="97"/>
      <c r="P130" s="97"/>
    </row>
    <row r="131" spans="1:16" ht="12.75">
      <c r="A131" s="97"/>
      <c r="B131" s="369" t="s">
        <v>347</v>
      </c>
      <c r="C131" s="370"/>
      <c r="D131" s="370"/>
      <c r="E131" s="370"/>
      <c r="F131" s="370"/>
      <c r="G131" s="370"/>
      <c r="H131" s="240"/>
      <c r="I131" s="241" t="s">
        <v>72</v>
      </c>
      <c r="J131" s="161" t="s">
        <v>370</v>
      </c>
      <c r="K131" s="97"/>
      <c r="L131" s="97"/>
      <c r="M131" s="97"/>
      <c r="N131" s="97"/>
      <c r="O131" s="97"/>
      <c r="P131" s="97"/>
    </row>
    <row r="132" spans="1:16" ht="12.75">
      <c r="A132" s="97"/>
      <c r="B132" s="97"/>
      <c r="C132" s="54"/>
      <c r="D132" s="97"/>
      <c r="E132" s="161" t="s">
        <v>366</v>
      </c>
      <c r="F132" s="161" t="s">
        <v>367</v>
      </c>
      <c r="G132" s="161" t="s">
        <v>369</v>
      </c>
      <c r="H132" s="242" t="s">
        <v>76</v>
      </c>
      <c r="I132" s="243" t="s">
        <v>77</v>
      </c>
      <c r="J132" s="252" t="s">
        <v>371</v>
      </c>
      <c r="K132" s="97"/>
      <c r="L132" s="97"/>
      <c r="M132" s="97"/>
      <c r="N132" s="97"/>
      <c r="O132" s="97"/>
      <c r="P132" s="97"/>
    </row>
    <row r="133" spans="1:16" ht="12.75">
      <c r="A133" s="97"/>
      <c r="B133" s="97" t="s">
        <v>365</v>
      </c>
      <c r="C133" s="54"/>
      <c r="D133" s="97"/>
      <c r="E133" s="161" t="s">
        <v>18</v>
      </c>
      <c r="F133" s="161" t="s">
        <v>368</v>
      </c>
      <c r="G133" s="161" t="s">
        <v>101</v>
      </c>
      <c r="H133" s="244" t="s">
        <v>21</v>
      </c>
      <c r="I133" s="245" t="s">
        <v>86</v>
      </c>
      <c r="J133" s="252" t="s">
        <v>372</v>
      </c>
      <c r="K133" s="97"/>
      <c r="L133" s="97"/>
      <c r="M133" s="97"/>
      <c r="N133" s="97"/>
      <c r="O133" s="97"/>
      <c r="P133" s="97"/>
    </row>
    <row r="134" spans="1:16" ht="12.75">
      <c r="A134" s="97"/>
      <c r="B134" s="375"/>
      <c r="C134" s="376"/>
      <c r="D134" s="376"/>
      <c r="E134" s="234"/>
      <c r="F134" s="235"/>
      <c r="G134" s="267">
        <f>E134*F134</f>
        <v>0</v>
      </c>
      <c r="H134" s="246">
        <v>0</v>
      </c>
      <c r="I134" s="249"/>
      <c r="J134" s="267">
        <f>IF(E134=0,0,(E134-H134)/I134)</f>
        <v>0</v>
      </c>
      <c r="K134" s="97"/>
      <c r="L134" s="97"/>
      <c r="M134" s="97"/>
      <c r="N134" s="97"/>
      <c r="O134" s="97"/>
      <c r="P134" s="97"/>
    </row>
    <row r="135" spans="1:16" ht="12.75">
      <c r="A135" s="97"/>
      <c r="B135" s="371"/>
      <c r="C135" s="372"/>
      <c r="D135" s="372"/>
      <c r="E135" s="236"/>
      <c r="F135" s="237"/>
      <c r="G135" s="268">
        <f aca="true" t="shared" si="46" ref="G135:G141">E135*F135</f>
        <v>0</v>
      </c>
      <c r="H135" s="247">
        <v>0</v>
      </c>
      <c r="I135" s="250"/>
      <c r="J135" s="268">
        <f aca="true" t="shared" si="47" ref="J135:J141">IF(E135=0,0,(E135-H135)/I135)</f>
        <v>0</v>
      </c>
      <c r="K135" s="97"/>
      <c r="L135" s="97"/>
      <c r="M135" s="97"/>
      <c r="N135" s="97"/>
      <c r="O135" s="97"/>
      <c r="P135" s="97"/>
    </row>
    <row r="136" spans="1:16" ht="12.75">
      <c r="A136" s="97"/>
      <c r="B136" s="371"/>
      <c r="C136" s="372"/>
      <c r="D136" s="372"/>
      <c r="E136" s="236"/>
      <c r="F136" s="237"/>
      <c r="G136" s="268">
        <f t="shared" si="46"/>
        <v>0</v>
      </c>
      <c r="H136" s="247">
        <v>0</v>
      </c>
      <c r="I136" s="250"/>
      <c r="J136" s="268">
        <f t="shared" si="47"/>
        <v>0</v>
      </c>
      <c r="K136" s="97"/>
      <c r="L136" s="97"/>
      <c r="M136" s="97"/>
      <c r="N136" s="97"/>
      <c r="O136" s="97"/>
      <c r="P136" s="97"/>
    </row>
    <row r="137" spans="1:16" ht="12.75">
      <c r="A137" s="97"/>
      <c r="B137" s="371"/>
      <c r="C137" s="372"/>
      <c r="D137" s="372"/>
      <c r="E137" s="236"/>
      <c r="F137" s="237"/>
      <c r="G137" s="268">
        <f t="shared" si="46"/>
        <v>0</v>
      </c>
      <c r="H137" s="247">
        <v>0</v>
      </c>
      <c r="I137" s="250"/>
      <c r="J137" s="268">
        <f t="shared" si="47"/>
        <v>0</v>
      </c>
      <c r="K137" s="97"/>
      <c r="L137" s="97"/>
      <c r="M137" s="97"/>
      <c r="N137" s="97"/>
      <c r="O137" s="97"/>
      <c r="P137" s="97"/>
    </row>
    <row r="138" spans="1:16" ht="12.75">
      <c r="A138" s="97"/>
      <c r="B138" s="371"/>
      <c r="C138" s="372"/>
      <c r="D138" s="372"/>
      <c r="E138" s="236"/>
      <c r="F138" s="237"/>
      <c r="G138" s="268">
        <f t="shared" si="46"/>
        <v>0</v>
      </c>
      <c r="H138" s="247">
        <v>0</v>
      </c>
      <c r="I138" s="250"/>
      <c r="J138" s="268">
        <f t="shared" si="47"/>
        <v>0</v>
      </c>
      <c r="K138" s="97"/>
      <c r="L138" s="97"/>
      <c r="M138" s="97"/>
      <c r="N138" s="97"/>
      <c r="O138" s="97"/>
      <c r="P138" s="97"/>
    </row>
    <row r="139" spans="1:16" ht="12.75">
      <c r="A139" s="97"/>
      <c r="B139" s="371"/>
      <c r="C139" s="372"/>
      <c r="D139" s="372"/>
      <c r="E139" s="236"/>
      <c r="F139" s="237"/>
      <c r="G139" s="268">
        <f t="shared" si="46"/>
        <v>0</v>
      </c>
      <c r="H139" s="247">
        <v>0</v>
      </c>
      <c r="I139" s="250"/>
      <c r="J139" s="268">
        <f t="shared" si="47"/>
        <v>0</v>
      </c>
      <c r="K139" s="97"/>
      <c r="L139" s="97"/>
      <c r="M139" s="97"/>
      <c r="N139" s="97"/>
      <c r="O139" s="97"/>
      <c r="P139" s="97"/>
    </row>
    <row r="140" spans="1:16" ht="12.75">
      <c r="A140" s="97"/>
      <c r="B140" s="371"/>
      <c r="C140" s="372"/>
      <c r="D140" s="372"/>
      <c r="E140" s="236"/>
      <c r="F140" s="237"/>
      <c r="G140" s="268">
        <f t="shared" si="46"/>
        <v>0</v>
      </c>
      <c r="H140" s="247">
        <v>0</v>
      </c>
      <c r="I140" s="250"/>
      <c r="J140" s="268">
        <f t="shared" si="47"/>
        <v>0</v>
      </c>
      <c r="K140" s="97"/>
      <c r="L140" s="97"/>
      <c r="M140" s="97"/>
      <c r="N140" s="97"/>
      <c r="O140" s="97"/>
      <c r="P140" s="97"/>
    </row>
    <row r="141" spans="1:16" ht="12.75">
      <c r="A141" s="97"/>
      <c r="B141" s="373"/>
      <c r="C141" s="374"/>
      <c r="D141" s="374"/>
      <c r="E141" s="238"/>
      <c r="F141" s="239"/>
      <c r="G141" s="269">
        <f t="shared" si="46"/>
        <v>0</v>
      </c>
      <c r="H141" s="248">
        <v>0</v>
      </c>
      <c r="I141" s="251"/>
      <c r="J141" s="269">
        <f t="shared" si="47"/>
        <v>0</v>
      </c>
      <c r="K141" s="97"/>
      <c r="L141" s="97"/>
      <c r="M141" s="97"/>
      <c r="N141" s="97"/>
      <c r="O141" s="97"/>
      <c r="P141" s="97"/>
    </row>
    <row r="142" spans="1:16" ht="12.75">
      <c r="A142" s="97"/>
      <c r="B142" s="97"/>
      <c r="C142" s="54"/>
      <c r="D142" s="149" t="s">
        <v>374</v>
      </c>
      <c r="E142" s="270">
        <f>SUM(E134:E141)</f>
        <v>0</v>
      </c>
      <c r="F142" s="97"/>
      <c r="G142" s="97"/>
      <c r="H142" s="97"/>
      <c r="I142" s="149" t="s">
        <v>376</v>
      </c>
      <c r="J142" s="270">
        <f>SUM(J134:J141)</f>
        <v>0</v>
      </c>
      <c r="K142" s="97"/>
      <c r="L142" s="97"/>
      <c r="M142" s="97"/>
      <c r="N142" s="97"/>
      <c r="O142" s="97"/>
      <c r="P142" s="97"/>
    </row>
    <row r="143" spans="1:16" ht="12.75">
      <c r="A143" s="97"/>
      <c r="B143" s="97"/>
      <c r="C143" s="54"/>
      <c r="D143" s="97"/>
      <c r="E143" s="97"/>
      <c r="F143" s="149" t="s">
        <v>375</v>
      </c>
      <c r="G143" s="270">
        <f>SUM(G134:G141)</f>
        <v>0</v>
      </c>
      <c r="H143" s="97"/>
      <c r="I143" s="97"/>
      <c r="J143" s="97"/>
      <c r="K143" s="97"/>
      <c r="L143" s="97"/>
      <c r="M143" s="97"/>
      <c r="N143" s="97"/>
      <c r="O143" s="97"/>
      <c r="P143" s="97"/>
    </row>
    <row r="144" ht="12.75">
      <c r="C144" s="54"/>
    </row>
    <row r="145" spans="2:15" ht="12.75">
      <c r="B145" s="201"/>
      <c r="C145" s="253"/>
      <c r="D145" s="201"/>
      <c r="E145" s="201"/>
      <c r="F145" s="201"/>
      <c r="G145" s="201"/>
      <c r="H145" s="201"/>
      <c r="I145" s="201"/>
      <c r="J145" s="201"/>
      <c r="K145" s="201"/>
      <c r="L145" s="201"/>
      <c r="M145" s="201"/>
      <c r="N145" s="201"/>
      <c r="O145" s="201"/>
    </row>
    <row r="146" spans="2:3" ht="15.75">
      <c r="B146" s="193" t="s">
        <v>332</v>
      </c>
      <c r="C146" s="54"/>
    </row>
    <row r="147" spans="2:9" ht="12.75">
      <c r="B147" s="97"/>
      <c r="C147" s="97"/>
      <c r="D147" s="97"/>
      <c r="E147" s="161" t="s">
        <v>224</v>
      </c>
      <c r="F147" s="97"/>
      <c r="G147" s="97"/>
      <c r="H147" s="161"/>
      <c r="I147" s="97"/>
    </row>
    <row r="148" spans="2:9" ht="12.75">
      <c r="B148" s="97"/>
      <c r="C148" s="97"/>
      <c r="D148" s="97"/>
      <c r="E148" s="161" t="s">
        <v>220</v>
      </c>
      <c r="F148" s="97"/>
      <c r="G148" s="97"/>
      <c r="H148" s="161"/>
      <c r="I148" s="97"/>
    </row>
    <row r="149" spans="2:9" ht="15.75">
      <c r="B149" s="164" t="s">
        <v>221</v>
      </c>
      <c r="C149" s="164"/>
      <c r="D149" s="97"/>
      <c r="E149" s="174"/>
      <c r="F149" s="97"/>
      <c r="G149" s="97"/>
      <c r="H149" s="165"/>
      <c r="I149" s="166"/>
    </row>
    <row r="150" spans="2:15" ht="12.75">
      <c r="B150" s="97"/>
      <c r="C150" s="97"/>
      <c r="D150" s="97"/>
      <c r="E150" s="97"/>
      <c r="F150" s="97"/>
      <c r="G150" s="97"/>
      <c r="H150" s="97"/>
      <c r="I150" s="97"/>
      <c r="J150" s="97"/>
      <c r="K150" s="97"/>
      <c r="L150" s="97"/>
      <c r="M150" s="401" t="s">
        <v>240</v>
      </c>
      <c r="N150" s="402"/>
      <c r="O150" s="403"/>
    </row>
    <row r="151" spans="2:15" ht="16.5" thickBot="1">
      <c r="B151" s="4" t="s">
        <v>69</v>
      </c>
      <c r="C151" s="97"/>
      <c r="D151" s="97"/>
      <c r="E151" s="97"/>
      <c r="F151" s="97"/>
      <c r="G151" s="97"/>
      <c r="H151" s="97"/>
      <c r="I151" s="97"/>
      <c r="J151" s="97"/>
      <c r="K151" s="97"/>
      <c r="L151" s="97"/>
      <c r="M151" s="216"/>
      <c r="N151" s="217"/>
      <c r="O151" s="216"/>
    </row>
    <row r="152" spans="2:15" ht="13.5" thickTop="1">
      <c r="B152" s="8"/>
      <c r="C152" s="11"/>
      <c r="D152" s="11"/>
      <c r="E152" s="51" t="s">
        <v>70</v>
      </c>
      <c r="F152" s="51"/>
      <c r="G152" s="51" t="s">
        <v>71</v>
      </c>
      <c r="H152" s="51"/>
      <c r="I152" s="51" t="s">
        <v>237</v>
      </c>
      <c r="J152" s="51" t="s">
        <v>226</v>
      </c>
      <c r="K152" s="51" t="s">
        <v>254</v>
      </c>
      <c r="L152" s="51"/>
      <c r="M152" s="107" t="s">
        <v>125</v>
      </c>
      <c r="N152" s="106" t="s">
        <v>78</v>
      </c>
      <c r="O152" s="215" t="s">
        <v>126</v>
      </c>
    </row>
    <row r="153" spans="2:15" ht="12.75">
      <c r="B153" s="15"/>
      <c r="C153" s="97"/>
      <c r="D153" s="97"/>
      <c r="E153" s="19" t="s">
        <v>83</v>
      </c>
      <c r="F153" s="19" t="s">
        <v>220</v>
      </c>
      <c r="G153" s="19" t="s">
        <v>75</v>
      </c>
      <c r="H153" s="19" t="s">
        <v>76</v>
      </c>
      <c r="I153" s="19" t="s">
        <v>238</v>
      </c>
      <c r="J153" s="19" t="s">
        <v>337</v>
      </c>
      <c r="K153" s="19" t="s">
        <v>255</v>
      </c>
      <c r="L153" s="19" t="s">
        <v>80</v>
      </c>
      <c r="M153" s="107" t="s">
        <v>81</v>
      </c>
      <c r="N153" s="107" t="s">
        <v>336</v>
      </c>
      <c r="O153" s="110" t="s">
        <v>225</v>
      </c>
    </row>
    <row r="154" spans="2:15" ht="12.75">
      <c r="B154" s="398" t="s">
        <v>82</v>
      </c>
      <c r="C154" s="399"/>
      <c r="D154" s="400"/>
      <c r="E154" s="26" t="s">
        <v>253</v>
      </c>
      <c r="F154" s="127" t="s">
        <v>84</v>
      </c>
      <c r="G154" s="26" t="s">
        <v>85</v>
      </c>
      <c r="H154" s="26" t="s">
        <v>21</v>
      </c>
      <c r="I154" s="26" t="s">
        <v>239</v>
      </c>
      <c r="J154" s="26" t="s">
        <v>338</v>
      </c>
      <c r="K154" s="26" t="s">
        <v>256</v>
      </c>
      <c r="L154" s="26" t="s">
        <v>78</v>
      </c>
      <c r="M154" s="108" t="s">
        <v>21</v>
      </c>
      <c r="N154" s="107" t="s">
        <v>220</v>
      </c>
      <c r="O154" s="110" t="s">
        <v>21</v>
      </c>
    </row>
    <row r="155" spans="2:15" ht="12.75">
      <c r="B155" s="83"/>
      <c r="C155" s="80"/>
      <c r="D155" s="80"/>
      <c r="E155" s="81"/>
      <c r="F155" s="81"/>
      <c r="G155" s="81"/>
      <c r="H155" s="81"/>
      <c r="I155" s="81"/>
      <c r="J155" s="81"/>
      <c r="K155" s="81"/>
      <c r="L155" s="81"/>
      <c r="M155" s="109"/>
      <c r="N155" s="109"/>
      <c r="O155" s="82"/>
    </row>
    <row r="156" spans="2:15" ht="12.75">
      <c r="B156" s="111" t="s">
        <v>87</v>
      </c>
      <c r="C156" s="112"/>
      <c r="D156" s="112"/>
      <c r="E156" s="113"/>
      <c r="F156" s="130"/>
      <c r="G156" s="113"/>
      <c r="H156" s="113"/>
      <c r="I156" s="130"/>
      <c r="J156" s="113"/>
      <c r="K156" s="113"/>
      <c r="L156" s="113"/>
      <c r="M156" s="114"/>
      <c r="N156" s="114"/>
      <c r="O156" s="115"/>
    </row>
    <row r="157" spans="2:15" ht="12.75">
      <c r="B157" s="308"/>
      <c r="C157" s="397"/>
      <c r="D157" s="309"/>
      <c r="E157" s="53"/>
      <c r="F157" s="131"/>
      <c r="G157" s="128"/>
      <c r="H157" s="128"/>
      <c r="I157" s="131"/>
      <c r="J157" s="169"/>
      <c r="K157" s="203"/>
      <c r="L157" s="170"/>
      <c r="M157" s="105"/>
      <c r="N157" s="195"/>
      <c r="O157" s="197"/>
    </row>
    <row r="158" spans="2:15" ht="12.75">
      <c r="B158" s="308"/>
      <c r="C158" s="397"/>
      <c r="D158" s="309"/>
      <c r="E158" s="53"/>
      <c r="F158" s="131"/>
      <c r="G158" s="128"/>
      <c r="H158" s="128"/>
      <c r="I158" s="131"/>
      <c r="J158" s="169"/>
      <c r="K158" s="203"/>
      <c r="L158" s="170"/>
      <c r="M158" s="105"/>
      <c r="N158" s="195"/>
      <c r="O158" s="197"/>
    </row>
    <row r="159" spans="2:15" ht="12.75">
      <c r="B159" s="308"/>
      <c r="C159" s="397"/>
      <c r="D159" s="309"/>
      <c r="E159" s="31"/>
      <c r="F159" s="131"/>
      <c r="G159" s="128"/>
      <c r="H159" s="128"/>
      <c r="I159" s="131"/>
      <c r="J159" s="169"/>
      <c r="K159" s="203"/>
      <c r="L159" s="170"/>
      <c r="M159" s="105"/>
      <c r="N159" s="195"/>
      <c r="O159" s="197"/>
    </row>
    <row r="160" spans="2:15" ht="12.75">
      <c r="B160" s="308"/>
      <c r="C160" s="397"/>
      <c r="D160" s="309"/>
      <c r="E160" s="31"/>
      <c r="F160" s="131"/>
      <c r="G160" s="128"/>
      <c r="H160" s="128"/>
      <c r="I160" s="131"/>
      <c r="J160" s="169"/>
      <c r="K160" s="203"/>
      <c r="L160" s="170"/>
      <c r="M160" s="105"/>
      <c r="N160" s="195"/>
      <c r="O160" s="197"/>
    </row>
    <row r="161" spans="2:15" ht="12.75">
      <c r="B161" s="308"/>
      <c r="C161" s="397"/>
      <c r="D161" s="309"/>
      <c r="E161" s="31"/>
      <c r="F161" s="131"/>
      <c r="G161" s="128"/>
      <c r="H161" s="128"/>
      <c r="I161" s="131"/>
      <c r="J161" s="169"/>
      <c r="K161" s="203"/>
      <c r="L161" s="170"/>
      <c r="M161" s="105"/>
      <c r="N161" s="195"/>
      <c r="O161" s="197"/>
    </row>
    <row r="162" spans="2:15" ht="12.75">
      <c r="B162" s="304"/>
      <c r="C162" s="395"/>
      <c r="D162" s="305"/>
      <c r="E162" s="31"/>
      <c r="F162" s="131"/>
      <c r="G162" s="128"/>
      <c r="H162" s="128"/>
      <c r="I162" s="131"/>
      <c r="J162" s="169"/>
      <c r="K162" s="203"/>
      <c r="L162" s="170"/>
      <c r="M162" s="105"/>
      <c r="N162" s="195"/>
      <c r="O162" s="197"/>
    </row>
    <row r="163" spans="2:15" ht="12.75">
      <c r="B163" s="304"/>
      <c r="C163" s="395"/>
      <c r="D163" s="305"/>
      <c r="E163" s="31"/>
      <c r="F163" s="131"/>
      <c r="G163" s="128"/>
      <c r="H163" s="128"/>
      <c r="I163" s="131"/>
      <c r="J163" s="169"/>
      <c r="K163" s="203"/>
      <c r="L163" s="170"/>
      <c r="M163" s="105"/>
      <c r="N163" s="195"/>
      <c r="O163" s="197"/>
    </row>
    <row r="164" spans="2:15" ht="12.75">
      <c r="B164" s="304"/>
      <c r="C164" s="395"/>
      <c r="D164" s="305"/>
      <c r="E164" s="31"/>
      <c r="F164" s="131"/>
      <c r="G164" s="128"/>
      <c r="H164" s="128"/>
      <c r="I164" s="131"/>
      <c r="J164" s="169"/>
      <c r="K164" s="203"/>
      <c r="L164" s="170"/>
      <c r="M164" s="105"/>
      <c r="N164" s="195"/>
      <c r="O164" s="197"/>
    </row>
    <row r="165" spans="2:15" ht="12.75">
      <c r="B165" s="304"/>
      <c r="C165" s="395"/>
      <c r="D165" s="305"/>
      <c r="E165" s="31"/>
      <c r="F165" s="131"/>
      <c r="G165" s="128"/>
      <c r="H165" s="128"/>
      <c r="I165" s="131"/>
      <c r="J165" s="169"/>
      <c r="K165" s="203"/>
      <c r="L165" s="170"/>
      <c r="M165" s="105"/>
      <c r="N165" s="195"/>
      <c r="O165" s="197"/>
    </row>
    <row r="166" spans="2:15" ht="12.75">
      <c r="B166" s="304"/>
      <c r="C166" s="395"/>
      <c r="D166" s="305"/>
      <c r="E166" s="31"/>
      <c r="F166" s="131"/>
      <c r="G166" s="128"/>
      <c r="H166" s="128"/>
      <c r="I166" s="131"/>
      <c r="J166" s="169"/>
      <c r="K166" s="203"/>
      <c r="L166" s="170"/>
      <c r="M166" s="105"/>
      <c r="N166" s="195"/>
      <c r="O166" s="197"/>
    </row>
    <row r="167" spans="2:15" ht="12.75">
      <c r="B167" s="116" t="s">
        <v>88</v>
      </c>
      <c r="C167" s="117"/>
      <c r="D167" s="117"/>
      <c r="E167" s="118"/>
      <c r="F167" s="132"/>
      <c r="G167" s="129"/>
      <c r="H167" s="129"/>
      <c r="I167" s="132"/>
      <c r="J167" s="119"/>
      <c r="K167" s="404" t="s">
        <v>227</v>
      </c>
      <c r="L167" s="405"/>
      <c r="M167" s="120"/>
      <c r="N167" s="120"/>
      <c r="O167" s="121"/>
    </row>
    <row r="168" spans="2:15" ht="12.75">
      <c r="B168" s="308"/>
      <c r="C168" s="397"/>
      <c r="D168" s="309"/>
      <c r="E168" s="131"/>
      <c r="F168" s="131"/>
      <c r="G168" s="128"/>
      <c r="H168" s="128"/>
      <c r="I168" s="131"/>
      <c r="J168" s="169" t="str">
        <f aca="true" t="shared" si="48" ref="J168:J184">IF(I168=0," ",(G168-H168)/I168)</f>
        <v> </v>
      </c>
      <c r="K168" s="203"/>
      <c r="L168" s="170"/>
      <c r="M168" s="105"/>
      <c r="N168" s="195"/>
      <c r="O168" s="197"/>
    </row>
    <row r="169" spans="2:15" ht="12.75">
      <c r="B169" s="308"/>
      <c r="C169" s="397"/>
      <c r="D169" s="309"/>
      <c r="E169" s="131"/>
      <c r="F169" s="131"/>
      <c r="G169" s="128"/>
      <c r="H169" s="128"/>
      <c r="I169" s="131"/>
      <c r="J169" s="169" t="str">
        <f t="shared" si="48"/>
        <v> </v>
      </c>
      <c r="K169" s="203"/>
      <c r="L169" s="170"/>
      <c r="M169" s="105"/>
      <c r="N169" s="195"/>
      <c r="O169" s="197"/>
    </row>
    <row r="170" spans="2:15" ht="12.75">
      <c r="B170" s="308"/>
      <c r="C170" s="397"/>
      <c r="D170" s="309"/>
      <c r="E170" s="131"/>
      <c r="F170" s="131"/>
      <c r="G170" s="128"/>
      <c r="H170" s="128"/>
      <c r="I170" s="131"/>
      <c r="J170" s="169" t="str">
        <f t="shared" si="48"/>
        <v> </v>
      </c>
      <c r="K170" s="203"/>
      <c r="L170" s="170"/>
      <c r="M170" s="105"/>
      <c r="N170" s="195"/>
      <c r="O170" s="197"/>
    </row>
    <row r="171" spans="2:15" ht="12.75">
      <c r="B171" s="308"/>
      <c r="C171" s="397"/>
      <c r="D171" s="309"/>
      <c r="E171" s="131"/>
      <c r="F171" s="131"/>
      <c r="G171" s="128"/>
      <c r="H171" s="128"/>
      <c r="I171" s="131"/>
      <c r="J171" s="169" t="str">
        <f t="shared" si="48"/>
        <v> </v>
      </c>
      <c r="K171" s="203"/>
      <c r="L171" s="170"/>
      <c r="M171" s="105"/>
      <c r="N171" s="195"/>
      <c r="O171" s="197"/>
    </row>
    <row r="172" spans="2:15" ht="12.75">
      <c r="B172" s="308"/>
      <c r="C172" s="397"/>
      <c r="D172" s="309"/>
      <c r="E172" s="131"/>
      <c r="F172" s="131"/>
      <c r="G172" s="128"/>
      <c r="H172" s="128"/>
      <c r="I172" s="131"/>
      <c r="J172" s="169" t="str">
        <f t="shared" si="48"/>
        <v> </v>
      </c>
      <c r="K172" s="203"/>
      <c r="L172" s="170"/>
      <c r="M172" s="105"/>
      <c r="N172" s="195"/>
      <c r="O172" s="197"/>
    </row>
    <row r="173" spans="2:15" ht="12.75">
      <c r="B173" s="101"/>
      <c r="C173" s="100"/>
      <c r="D173" s="102"/>
      <c r="E173" s="131"/>
      <c r="F173" s="131"/>
      <c r="G173" s="128"/>
      <c r="H173" s="128"/>
      <c r="I173" s="131"/>
      <c r="J173" s="169" t="str">
        <f t="shared" si="48"/>
        <v> </v>
      </c>
      <c r="K173" s="203"/>
      <c r="L173" s="170"/>
      <c r="M173" s="105"/>
      <c r="N173" s="195"/>
      <c r="O173" s="197"/>
    </row>
    <row r="174" spans="2:15" ht="12.75">
      <c r="B174" s="101"/>
      <c r="C174" s="100"/>
      <c r="D174" s="102"/>
      <c r="E174" s="131"/>
      <c r="F174" s="131"/>
      <c r="G174" s="128"/>
      <c r="H174" s="128"/>
      <c r="I174" s="131"/>
      <c r="J174" s="169" t="str">
        <f t="shared" si="48"/>
        <v> </v>
      </c>
      <c r="K174" s="203"/>
      <c r="L174" s="170"/>
      <c r="M174" s="105"/>
      <c r="N174" s="195"/>
      <c r="O174" s="197"/>
    </row>
    <row r="175" spans="2:15" ht="12.75">
      <c r="B175" s="101"/>
      <c r="C175" s="100"/>
      <c r="D175" s="102"/>
      <c r="E175" s="131"/>
      <c r="F175" s="131"/>
      <c r="G175" s="128"/>
      <c r="H175" s="128"/>
      <c r="I175" s="131"/>
      <c r="J175" s="169" t="str">
        <f t="shared" si="48"/>
        <v> </v>
      </c>
      <c r="K175" s="203"/>
      <c r="L175" s="170"/>
      <c r="M175" s="105"/>
      <c r="N175" s="195"/>
      <c r="O175" s="197"/>
    </row>
    <row r="176" spans="2:15" ht="12.75">
      <c r="B176" s="101"/>
      <c r="C176" s="100"/>
      <c r="D176" s="102"/>
      <c r="E176" s="131"/>
      <c r="F176" s="131"/>
      <c r="G176" s="128"/>
      <c r="H176" s="128"/>
      <c r="I176" s="131"/>
      <c r="J176" s="169" t="str">
        <f t="shared" si="48"/>
        <v> </v>
      </c>
      <c r="K176" s="203"/>
      <c r="L176" s="170"/>
      <c r="M176" s="105"/>
      <c r="N176" s="195"/>
      <c r="O176" s="197"/>
    </row>
    <row r="177" spans="2:15" ht="12.75">
      <c r="B177" s="101"/>
      <c r="C177" s="100"/>
      <c r="D177" s="102"/>
      <c r="E177" s="131"/>
      <c r="F177" s="131"/>
      <c r="G177" s="128"/>
      <c r="H177" s="128"/>
      <c r="I177" s="131"/>
      <c r="J177" s="169" t="str">
        <f t="shared" si="48"/>
        <v> </v>
      </c>
      <c r="K177" s="203"/>
      <c r="L177" s="170"/>
      <c r="M177" s="105"/>
      <c r="N177" s="195"/>
      <c r="O177" s="197"/>
    </row>
    <row r="178" spans="2:15" ht="12.75">
      <c r="B178" s="101"/>
      <c r="C178" s="100"/>
      <c r="D178" s="102"/>
      <c r="E178" s="131"/>
      <c r="F178" s="131"/>
      <c r="G178" s="128"/>
      <c r="H178" s="128"/>
      <c r="I178" s="131"/>
      <c r="J178" s="169" t="str">
        <f t="shared" si="48"/>
        <v> </v>
      </c>
      <c r="K178" s="203"/>
      <c r="L178" s="170"/>
      <c r="M178" s="105"/>
      <c r="N178" s="195"/>
      <c r="O178" s="197"/>
    </row>
    <row r="179" spans="2:15" ht="12.75">
      <c r="B179" s="101"/>
      <c r="C179" s="100"/>
      <c r="D179" s="102"/>
      <c r="E179" s="131"/>
      <c r="F179" s="131"/>
      <c r="G179" s="128"/>
      <c r="H179" s="128"/>
      <c r="I179" s="131"/>
      <c r="J179" s="169" t="str">
        <f t="shared" si="48"/>
        <v> </v>
      </c>
      <c r="K179" s="203"/>
      <c r="L179" s="170"/>
      <c r="M179" s="105"/>
      <c r="N179" s="195"/>
      <c r="O179" s="197"/>
    </row>
    <row r="180" spans="2:15" ht="12.75">
      <c r="B180" s="101"/>
      <c r="C180" s="100"/>
      <c r="D180" s="102"/>
      <c r="E180" s="131"/>
      <c r="F180" s="131"/>
      <c r="G180" s="128"/>
      <c r="H180" s="128"/>
      <c r="I180" s="131"/>
      <c r="J180" s="169" t="str">
        <f t="shared" si="48"/>
        <v> </v>
      </c>
      <c r="K180" s="203"/>
      <c r="L180" s="170"/>
      <c r="M180" s="105"/>
      <c r="N180" s="195"/>
      <c r="O180" s="197"/>
    </row>
    <row r="181" spans="2:15" ht="12.75">
      <c r="B181" s="304"/>
      <c r="C181" s="395"/>
      <c r="D181" s="305"/>
      <c r="E181" s="131"/>
      <c r="F181" s="131"/>
      <c r="G181" s="128"/>
      <c r="H181" s="128"/>
      <c r="I181" s="131"/>
      <c r="J181" s="169" t="str">
        <f t="shared" si="48"/>
        <v> </v>
      </c>
      <c r="K181" s="203"/>
      <c r="L181" s="170"/>
      <c r="M181" s="105"/>
      <c r="N181" s="195"/>
      <c r="O181" s="197"/>
    </row>
    <row r="182" spans="2:15" ht="12.75">
      <c r="B182" s="304"/>
      <c r="C182" s="395"/>
      <c r="D182" s="305"/>
      <c r="E182" s="131"/>
      <c r="F182" s="131"/>
      <c r="G182" s="128"/>
      <c r="H182" s="128"/>
      <c r="I182" s="131"/>
      <c r="J182" s="169" t="str">
        <f t="shared" si="48"/>
        <v> </v>
      </c>
      <c r="K182" s="203"/>
      <c r="L182" s="170"/>
      <c r="M182" s="105"/>
      <c r="N182" s="195"/>
      <c r="O182" s="197"/>
    </row>
    <row r="183" spans="2:15" ht="12.75">
      <c r="B183" s="304"/>
      <c r="C183" s="395"/>
      <c r="D183" s="305"/>
      <c r="E183" s="131"/>
      <c r="F183" s="131"/>
      <c r="G183" s="128"/>
      <c r="H183" s="128"/>
      <c r="I183" s="131"/>
      <c r="J183" s="169" t="str">
        <f t="shared" si="48"/>
        <v> </v>
      </c>
      <c r="K183" s="203"/>
      <c r="L183" s="170"/>
      <c r="M183" s="105"/>
      <c r="N183" s="195"/>
      <c r="O183" s="197"/>
    </row>
    <row r="184" spans="2:15" ht="12.75">
      <c r="B184" s="304"/>
      <c r="C184" s="395"/>
      <c r="D184" s="305"/>
      <c r="E184" s="131"/>
      <c r="F184" s="131"/>
      <c r="G184" s="128"/>
      <c r="H184" s="128"/>
      <c r="I184" s="131"/>
      <c r="J184" s="169" t="str">
        <f t="shared" si="48"/>
        <v> </v>
      </c>
      <c r="K184" s="203"/>
      <c r="L184" s="170"/>
      <c r="M184" s="105"/>
      <c r="N184" s="195"/>
      <c r="O184" s="197"/>
    </row>
    <row r="185" spans="2:15" ht="12.75">
      <c r="B185" s="116" t="s">
        <v>89</v>
      </c>
      <c r="C185" s="117"/>
      <c r="D185" s="117"/>
      <c r="E185" s="118"/>
      <c r="F185" s="132"/>
      <c r="G185" s="129"/>
      <c r="H185" s="129"/>
      <c r="I185" s="132"/>
      <c r="J185" s="119"/>
      <c r="K185" s="404" t="s">
        <v>228</v>
      </c>
      <c r="L185" s="405"/>
      <c r="M185" s="120"/>
      <c r="N185" s="120"/>
      <c r="O185" s="121"/>
    </row>
    <row r="186" spans="2:15" ht="12.75">
      <c r="B186" s="308"/>
      <c r="C186" s="397"/>
      <c r="D186" s="309"/>
      <c r="E186" s="53"/>
      <c r="F186" s="131"/>
      <c r="G186" s="128"/>
      <c r="H186" s="128"/>
      <c r="I186" s="131"/>
      <c r="J186" s="169" t="str">
        <f aca="true" t="shared" si="49" ref="J186:J196">IF(I186=0," ",(G186-H186)/I186)</f>
        <v> </v>
      </c>
      <c r="K186" s="203"/>
      <c r="L186" s="170"/>
      <c r="M186" s="105"/>
      <c r="N186" s="195"/>
      <c r="O186" s="197"/>
    </row>
    <row r="187" spans="2:15" ht="12.75">
      <c r="B187" s="308"/>
      <c r="C187" s="397"/>
      <c r="D187" s="309"/>
      <c r="E187" s="31"/>
      <c r="F187" s="131"/>
      <c r="G187" s="128"/>
      <c r="H187" s="128"/>
      <c r="I187" s="131"/>
      <c r="J187" s="169" t="str">
        <f t="shared" si="49"/>
        <v> </v>
      </c>
      <c r="K187" s="203"/>
      <c r="L187" s="170"/>
      <c r="M187" s="105"/>
      <c r="N187" s="195"/>
      <c r="O187" s="197"/>
    </row>
    <row r="188" spans="2:15" ht="12.75">
      <c r="B188" s="308"/>
      <c r="C188" s="397"/>
      <c r="D188" s="309"/>
      <c r="E188" s="31"/>
      <c r="F188" s="131"/>
      <c r="G188" s="128"/>
      <c r="H188" s="128"/>
      <c r="I188" s="131"/>
      <c r="J188" s="169" t="str">
        <f t="shared" si="49"/>
        <v> </v>
      </c>
      <c r="K188" s="203"/>
      <c r="L188" s="170"/>
      <c r="M188" s="105"/>
      <c r="N188" s="195"/>
      <c r="O188" s="197"/>
    </row>
    <row r="189" spans="2:15" ht="12.75">
      <c r="B189" s="308"/>
      <c r="C189" s="397"/>
      <c r="D189" s="309"/>
      <c r="E189" s="31"/>
      <c r="F189" s="131"/>
      <c r="G189" s="128"/>
      <c r="H189" s="128"/>
      <c r="I189" s="131"/>
      <c r="J189" s="169" t="str">
        <f t="shared" si="49"/>
        <v> </v>
      </c>
      <c r="K189" s="203"/>
      <c r="L189" s="170"/>
      <c r="M189" s="105"/>
      <c r="N189" s="195"/>
      <c r="O189" s="197"/>
    </row>
    <row r="190" spans="2:15" ht="12.75">
      <c r="B190" s="304"/>
      <c r="C190" s="395"/>
      <c r="D190" s="305"/>
      <c r="E190" s="31"/>
      <c r="F190" s="131"/>
      <c r="G190" s="128"/>
      <c r="H190" s="128"/>
      <c r="I190" s="131"/>
      <c r="J190" s="169" t="str">
        <f t="shared" si="49"/>
        <v> </v>
      </c>
      <c r="K190" s="203"/>
      <c r="L190" s="170"/>
      <c r="M190" s="105"/>
      <c r="N190" s="195"/>
      <c r="O190" s="197"/>
    </row>
    <row r="191" spans="2:15" ht="12.75">
      <c r="B191" s="304"/>
      <c r="C191" s="395"/>
      <c r="D191" s="305"/>
      <c r="E191" s="31"/>
      <c r="F191" s="131"/>
      <c r="G191" s="128"/>
      <c r="H191" s="128"/>
      <c r="I191" s="131"/>
      <c r="J191" s="169" t="str">
        <f t="shared" si="49"/>
        <v> </v>
      </c>
      <c r="K191" s="203"/>
      <c r="L191" s="170"/>
      <c r="M191" s="105"/>
      <c r="N191" s="195"/>
      <c r="O191" s="197"/>
    </row>
    <row r="192" spans="2:15" ht="12.75">
      <c r="B192" s="304"/>
      <c r="C192" s="395"/>
      <c r="D192" s="305"/>
      <c r="E192" s="31"/>
      <c r="F192" s="131"/>
      <c r="G192" s="128"/>
      <c r="H192" s="128"/>
      <c r="I192" s="131"/>
      <c r="J192" s="169" t="str">
        <f t="shared" si="49"/>
        <v> </v>
      </c>
      <c r="K192" s="203"/>
      <c r="L192" s="170"/>
      <c r="M192" s="105"/>
      <c r="N192" s="195"/>
      <c r="O192" s="197"/>
    </row>
    <row r="193" spans="2:15" ht="12.75">
      <c r="B193" s="304"/>
      <c r="C193" s="395"/>
      <c r="D193" s="305"/>
      <c r="E193" s="31"/>
      <c r="F193" s="131"/>
      <c r="G193" s="128"/>
      <c r="H193" s="128"/>
      <c r="I193" s="131"/>
      <c r="J193" s="169" t="str">
        <f t="shared" si="49"/>
        <v> </v>
      </c>
      <c r="K193" s="203"/>
      <c r="L193" s="170"/>
      <c r="M193" s="105"/>
      <c r="N193" s="195"/>
      <c r="O193" s="197"/>
    </row>
    <row r="194" spans="2:15" ht="12.75">
      <c r="B194" s="304"/>
      <c r="C194" s="395"/>
      <c r="D194" s="305"/>
      <c r="E194" s="31"/>
      <c r="F194" s="131"/>
      <c r="G194" s="128"/>
      <c r="H194" s="128"/>
      <c r="I194" s="131"/>
      <c r="J194" s="169" t="str">
        <f t="shared" si="49"/>
        <v> </v>
      </c>
      <c r="K194" s="203"/>
      <c r="L194" s="170"/>
      <c r="M194" s="105"/>
      <c r="N194" s="195"/>
      <c r="O194" s="197"/>
    </row>
    <row r="195" spans="2:15" ht="12.75">
      <c r="B195" s="304"/>
      <c r="C195" s="395"/>
      <c r="D195" s="305"/>
      <c r="E195" s="31"/>
      <c r="F195" s="131"/>
      <c r="G195" s="128"/>
      <c r="H195" s="128"/>
      <c r="I195" s="131"/>
      <c r="J195" s="169" t="str">
        <f t="shared" si="49"/>
        <v> </v>
      </c>
      <c r="K195" s="203"/>
      <c r="L195" s="170"/>
      <c r="M195" s="105"/>
      <c r="N195" s="195"/>
      <c r="O195" s="197"/>
    </row>
    <row r="196" spans="2:15" ht="13.5" thickBot="1">
      <c r="B196" s="306"/>
      <c r="C196" s="396"/>
      <c r="D196" s="307"/>
      <c r="E196" s="43"/>
      <c r="F196" s="133"/>
      <c r="G196" s="69"/>
      <c r="H196" s="69"/>
      <c r="I196" s="133"/>
      <c r="J196" s="171" t="str">
        <f t="shared" si="49"/>
        <v> </v>
      </c>
      <c r="K196" s="204"/>
      <c r="L196" s="172"/>
      <c r="M196" s="199"/>
      <c r="N196" s="199"/>
      <c r="O196" s="200"/>
    </row>
    <row r="197" spans="2:15" ht="13.5" thickTop="1">
      <c r="B197" s="97"/>
      <c r="C197" s="97"/>
      <c r="D197" s="97"/>
      <c r="E197" s="97"/>
      <c r="F197" s="161"/>
      <c r="G197" s="97"/>
      <c r="H197" s="97"/>
      <c r="I197" s="161"/>
      <c r="J197" s="173"/>
      <c r="K197" s="198" t="s">
        <v>229</v>
      </c>
      <c r="L197" s="198"/>
      <c r="M197" s="198"/>
      <c r="N197" s="198"/>
      <c r="O197" s="198"/>
    </row>
    <row r="198" spans="2:15" ht="12.75">
      <c r="B198" s="97"/>
      <c r="C198" s="97"/>
      <c r="D198" s="97"/>
      <c r="E198" s="97"/>
      <c r="F198" s="161"/>
      <c r="G198" s="97"/>
      <c r="H198" s="97"/>
      <c r="I198" s="161"/>
      <c r="J198" s="173"/>
      <c r="K198" s="97"/>
      <c r="L198" s="97"/>
      <c r="M198" s="97"/>
      <c r="N198" s="97"/>
      <c r="O198" s="97"/>
    </row>
    <row r="199" spans="2:15" ht="16.5" thickBot="1">
      <c r="B199" s="4" t="s">
        <v>90</v>
      </c>
      <c r="C199" s="97"/>
      <c r="D199" s="97"/>
      <c r="E199" s="97"/>
      <c r="F199" s="161"/>
      <c r="G199" s="97"/>
      <c r="H199" s="97"/>
      <c r="I199" s="161"/>
      <c r="J199" s="173"/>
      <c r="K199" s="97"/>
      <c r="L199" s="97"/>
      <c r="M199" s="97"/>
      <c r="N199" s="97"/>
      <c r="O199" s="97"/>
    </row>
    <row r="200" spans="2:15" ht="13.5" thickTop="1">
      <c r="B200" s="8"/>
      <c r="C200" s="11"/>
      <c r="D200" s="11"/>
      <c r="E200" s="51" t="s">
        <v>70</v>
      </c>
      <c r="F200" s="51"/>
      <c r="G200" s="51" t="s">
        <v>71</v>
      </c>
      <c r="H200" s="12"/>
      <c r="I200" s="51" t="s">
        <v>72</v>
      </c>
      <c r="J200" s="126" t="s">
        <v>226</v>
      </c>
      <c r="K200" s="12"/>
      <c r="L200" s="12"/>
      <c r="M200" s="122"/>
      <c r="N200" s="106" t="s">
        <v>78</v>
      </c>
      <c r="O200" s="168" t="s">
        <v>126</v>
      </c>
    </row>
    <row r="201" spans="2:15" ht="12.75">
      <c r="B201" s="15"/>
      <c r="C201" s="97"/>
      <c r="D201" s="97"/>
      <c r="E201" s="19" t="s">
        <v>73</v>
      </c>
      <c r="F201" s="19" t="s">
        <v>74</v>
      </c>
      <c r="G201" s="19" t="s">
        <v>75</v>
      </c>
      <c r="H201" s="19" t="s">
        <v>76</v>
      </c>
      <c r="I201" s="19" t="s">
        <v>77</v>
      </c>
      <c r="J201" s="103" t="s">
        <v>234</v>
      </c>
      <c r="K201" s="19" t="s">
        <v>222</v>
      </c>
      <c r="L201" s="19" t="s">
        <v>80</v>
      </c>
      <c r="M201" s="123" t="s">
        <v>81</v>
      </c>
      <c r="N201" s="107" t="s">
        <v>336</v>
      </c>
      <c r="O201" s="110" t="s">
        <v>225</v>
      </c>
    </row>
    <row r="202" spans="2:15" ht="12.75">
      <c r="B202" s="25" t="s">
        <v>82</v>
      </c>
      <c r="C202" s="52"/>
      <c r="D202" s="52"/>
      <c r="E202" s="26" t="s">
        <v>83</v>
      </c>
      <c r="F202" s="26" t="s">
        <v>84</v>
      </c>
      <c r="G202" s="26" t="s">
        <v>85</v>
      </c>
      <c r="H202" s="26" t="s">
        <v>21</v>
      </c>
      <c r="I202" s="26" t="s">
        <v>86</v>
      </c>
      <c r="J202" s="104" t="s">
        <v>78</v>
      </c>
      <c r="K202" s="26" t="s">
        <v>223</v>
      </c>
      <c r="L202" s="26" t="s">
        <v>78</v>
      </c>
      <c r="M202" s="124" t="s">
        <v>21</v>
      </c>
      <c r="N202" s="107" t="s">
        <v>220</v>
      </c>
      <c r="O202" s="110" t="s">
        <v>21</v>
      </c>
    </row>
    <row r="203" spans="2:15" ht="12.75">
      <c r="B203" s="111" t="s">
        <v>91</v>
      </c>
      <c r="C203" s="112"/>
      <c r="D203" s="112"/>
      <c r="E203" s="118"/>
      <c r="F203" s="132"/>
      <c r="G203" s="118"/>
      <c r="H203" s="118"/>
      <c r="I203" s="132"/>
      <c r="J203" s="119"/>
      <c r="K203" s="118"/>
      <c r="L203" s="118"/>
      <c r="M203" s="118"/>
      <c r="N203" s="194"/>
      <c r="O203" s="125"/>
    </row>
    <row r="204" spans="2:15" ht="12.75">
      <c r="B204" s="308"/>
      <c r="C204" s="397"/>
      <c r="D204" s="309"/>
      <c r="E204" s="53"/>
      <c r="F204" s="131"/>
      <c r="G204" s="128"/>
      <c r="H204" s="128"/>
      <c r="I204" s="131"/>
      <c r="J204" s="169"/>
      <c r="K204" s="203"/>
      <c r="L204" s="170"/>
      <c r="M204" s="105"/>
      <c r="N204" s="195"/>
      <c r="O204" s="197"/>
    </row>
    <row r="205" spans="2:15" ht="12.75">
      <c r="B205" s="308"/>
      <c r="C205" s="397"/>
      <c r="D205" s="309"/>
      <c r="E205" s="53"/>
      <c r="F205" s="131"/>
      <c r="G205" s="128"/>
      <c r="H205" s="128"/>
      <c r="I205" s="131"/>
      <c r="J205" s="169"/>
      <c r="K205" s="203"/>
      <c r="L205" s="170"/>
      <c r="M205" s="105"/>
      <c r="N205" s="195"/>
      <c r="O205" s="197"/>
    </row>
    <row r="206" spans="2:15" ht="12.75">
      <c r="B206" s="308"/>
      <c r="C206" s="397"/>
      <c r="D206" s="309"/>
      <c r="E206" s="53"/>
      <c r="F206" s="131"/>
      <c r="G206" s="128"/>
      <c r="H206" s="128"/>
      <c r="I206" s="131"/>
      <c r="J206" s="169"/>
      <c r="K206" s="203"/>
      <c r="L206" s="170"/>
      <c r="M206" s="105"/>
      <c r="N206" s="195"/>
      <c r="O206" s="197"/>
    </row>
    <row r="207" spans="2:15" ht="12.75">
      <c r="B207" s="308"/>
      <c r="C207" s="397"/>
      <c r="D207" s="309"/>
      <c r="E207" s="53"/>
      <c r="F207" s="131"/>
      <c r="G207" s="128"/>
      <c r="H207" s="128"/>
      <c r="I207" s="131"/>
      <c r="J207" s="169"/>
      <c r="K207" s="203"/>
      <c r="L207" s="170"/>
      <c r="M207" s="105"/>
      <c r="N207" s="195"/>
      <c r="O207" s="197"/>
    </row>
    <row r="208" spans="2:15" ht="12.75">
      <c r="B208" s="308"/>
      <c r="C208" s="397"/>
      <c r="D208" s="309"/>
      <c r="E208" s="53"/>
      <c r="F208" s="131"/>
      <c r="G208" s="128"/>
      <c r="H208" s="128"/>
      <c r="I208" s="131"/>
      <c r="J208" s="169"/>
      <c r="K208" s="203"/>
      <c r="L208" s="170"/>
      <c r="M208" s="105"/>
      <c r="N208" s="195"/>
      <c r="O208" s="197"/>
    </row>
    <row r="209" spans="2:15" ht="12.75">
      <c r="B209" s="308"/>
      <c r="C209" s="397"/>
      <c r="D209" s="309"/>
      <c r="E209" s="53"/>
      <c r="F209" s="131"/>
      <c r="G209" s="128"/>
      <c r="H209" s="128"/>
      <c r="I209" s="131"/>
      <c r="J209" s="169"/>
      <c r="K209" s="203"/>
      <c r="L209" s="170"/>
      <c r="M209" s="105"/>
      <c r="N209" s="195"/>
      <c r="O209" s="197"/>
    </row>
    <row r="210" spans="2:15" ht="12.75">
      <c r="B210" s="308"/>
      <c r="C210" s="397"/>
      <c r="D210" s="309"/>
      <c r="E210" s="53"/>
      <c r="F210" s="131"/>
      <c r="G210" s="128"/>
      <c r="H210" s="128"/>
      <c r="I210" s="131"/>
      <c r="J210" s="169"/>
      <c r="K210" s="203"/>
      <c r="L210" s="170"/>
      <c r="M210" s="105"/>
      <c r="N210" s="195"/>
      <c r="O210" s="197"/>
    </row>
    <row r="211" spans="2:15" ht="12.75">
      <c r="B211" s="304"/>
      <c r="C211" s="395"/>
      <c r="D211" s="305"/>
      <c r="E211" s="31"/>
      <c r="F211" s="131"/>
      <c r="G211" s="128"/>
      <c r="H211" s="128"/>
      <c r="I211" s="131"/>
      <c r="J211" s="169"/>
      <c r="K211" s="203"/>
      <c r="L211" s="170"/>
      <c r="M211" s="105"/>
      <c r="N211" s="195"/>
      <c r="O211" s="197"/>
    </row>
    <row r="212" spans="2:15" ht="12.75">
      <c r="B212" s="304"/>
      <c r="C212" s="395"/>
      <c r="D212" s="305"/>
      <c r="E212" s="31"/>
      <c r="F212" s="131"/>
      <c r="G212" s="128"/>
      <c r="H212" s="128"/>
      <c r="I212" s="131"/>
      <c r="J212" s="169"/>
      <c r="K212" s="203"/>
      <c r="L212" s="170"/>
      <c r="M212" s="105"/>
      <c r="N212" s="195"/>
      <c r="O212" s="197"/>
    </row>
    <row r="213" spans="2:15" ht="12.75">
      <c r="B213" s="304"/>
      <c r="C213" s="395"/>
      <c r="D213" s="305"/>
      <c r="E213" s="31"/>
      <c r="F213" s="131"/>
      <c r="G213" s="128"/>
      <c r="H213" s="128"/>
      <c r="I213" s="131"/>
      <c r="J213" s="169"/>
      <c r="K213" s="203"/>
      <c r="L213" s="170"/>
      <c r="M213" s="105"/>
      <c r="N213" s="195"/>
      <c r="O213" s="197"/>
    </row>
    <row r="214" spans="2:15" ht="12.75">
      <c r="B214" s="116" t="s">
        <v>92</v>
      </c>
      <c r="C214" s="117"/>
      <c r="D214" s="117"/>
      <c r="E214" s="118"/>
      <c r="F214" s="132"/>
      <c r="G214" s="129"/>
      <c r="H214" s="129"/>
      <c r="I214" s="132"/>
      <c r="J214" s="119"/>
      <c r="K214" s="404" t="s">
        <v>230</v>
      </c>
      <c r="L214" s="405"/>
      <c r="M214" s="120"/>
      <c r="N214" s="120"/>
      <c r="O214" s="121"/>
    </row>
    <row r="215" spans="2:15" ht="12.75">
      <c r="B215" s="308"/>
      <c r="C215" s="397"/>
      <c r="D215" s="309"/>
      <c r="E215" s="53"/>
      <c r="F215" s="131"/>
      <c r="G215" s="128"/>
      <c r="H215" s="128"/>
      <c r="I215" s="134"/>
      <c r="J215" s="169"/>
      <c r="K215" s="203"/>
      <c r="L215" s="170"/>
      <c r="M215" s="105"/>
      <c r="N215" s="195"/>
      <c r="O215" s="197"/>
    </row>
    <row r="216" spans="2:15" ht="12.75">
      <c r="B216" s="308"/>
      <c r="C216" s="397"/>
      <c r="D216" s="309"/>
      <c r="E216" s="53"/>
      <c r="F216" s="131"/>
      <c r="G216" s="128"/>
      <c r="H216" s="128"/>
      <c r="I216" s="134"/>
      <c r="J216" s="169"/>
      <c r="K216" s="203"/>
      <c r="L216" s="170"/>
      <c r="M216" s="105"/>
      <c r="N216" s="195"/>
      <c r="O216" s="197"/>
    </row>
    <row r="217" spans="2:15" ht="12.75">
      <c r="B217" s="308"/>
      <c r="C217" s="397"/>
      <c r="D217" s="309"/>
      <c r="E217" s="53"/>
      <c r="F217" s="131"/>
      <c r="G217" s="128"/>
      <c r="H217" s="128"/>
      <c r="I217" s="134"/>
      <c r="J217" s="169"/>
      <c r="K217" s="203"/>
      <c r="L217" s="170"/>
      <c r="M217" s="105"/>
      <c r="N217" s="195"/>
      <c r="O217" s="197"/>
    </row>
    <row r="218" spans="2:15" ht="12.75">
      <c r="B218" s="308"/>
      <c r="C218" s="397"/>
      <c r="D218" s="309"/>
      <c r="E218" s="53"/>
      <c r="F218" s="131"/>
      <c r="G218" s="128"/>
      <c r="H218" s="128"/>
      <c r="I218" s="134"/>
      <c r="J218" s="169"/>
      <c r="K218" s="203"/>
      <c r="L218" s="170"/>
      <c r="M218" s="105"/>
      <c r="N218" s="195"/>
      <c r="O218" s="197"/>
    </row>
    <row r="219" spans="2:15" ht="12.75">
      <c r="B219" s="308"/>
      <c r="C219" s="397"/>
      <c r="D219" s="309"/>
      <c r="E219" s="53"/>
      <c r="F219" s="131"/>
      <c r="G219" s="128"/>
      <c r="H219" s="128"/>
      <c r="I219" s="134"/>
      <c r="J219" s="169"/>
      <c r="K219" s="203"/>
      <c r="L219" s="170"/>
      <c r="M219" s="105"/>
      <c r="N219" s="195"/>
      <c r="O219" s="197"/>
    </row>
    <row r="220" spans="2:15" ht="12.75">
      <c r="B220" s="308"/>
      <c r="C220" s="397"/>
      <c r="D220" s="309"/>
      <c r="E220" s="53"/>
      <c r="F220" s="131"/>
      <c r="G220" s="128"/>
      <c r="H220" s="128"/>
      <c r="I220" s="134"/>
      <c r="J220" s="169"/>
      <c r="K220" s="203"/>
      <c r="L220" s="170"/>
      <c r="M220" s="105"/>
      <c r="N220" s="195"/>
      <c r="O220" s="197"/>
    </row>
    <row r="221" spans="2:15" ht="12.75">
      <c r="B221" s="308"/>
      <c r="C221" s="397"/>
      <c r="D221" s="309"/>
      <c r="E221" s="53"/>
      <c r="F221" s="131"/>
      <c r="G221" s="128"/>
      <c r="H221" s="128"/>
      <c r="I221" s="134"/>
      <c r="J221" s="169"/>
      <c r="K221" s="203"/>
      <c r="L221" s="170"/>
      <c r="M221" s="105"/>
      <c r="N221" s="195"/>
      <c r="O221" s="197"/>
    </row>
    <row r="222" spans="2:15" ht="12.75">
      <c r="B222" s="304"/>
      <c r="C222" s="395"/>
      <c r="D222" s="305"/>
      <c r="E222" s="31"/>
      <c r="F222" s="131"/>
      <c r="G222" s="128"/>
      <c r="H222" s="128"/>
      <c r="I222" s="134"/>
      <c r="J222" s="169"/>
      <c r="K222" s="203"/>
      <c r="L222" s="170"/>
      <c r="M222" s="105"/>
      <c r="N222" s="195"/>
      <c r="O222" s="197"/>
    </row>
    <row r="223" spans="2:15" ht="12.75">
      <c r="B223" s="304"/>
      <c r="C223" s="395"/>
      <c r="D223" s="305"/>
      <c r="E223" s="31"/>
      <c r="F223" s="131"/>
      <c r="G223" s="128"/>
      <c r="H223" s="128"/>
      <c r="I223" s="134"/>
      <c r="J223" s="169"/>
      <c r="K223" s="203"/>
      <c r="L223" s="170"/>
      <c r="M223" s="105"/>
      <c r="N223" s="195"/>
      <c r="O223" s="197"/>
    </row>
    <row r="224" spans="2:15" ht="12.75">
      <c r="B224" s="116" t="s">
        <v>93</v>
      </c>
      <c r="C224" s="117"/>
      <c r="D224" s="117"/>
      <c r="E224" s="118"/>
      <c r="F224" s="132"/>
      <c r="G224" s="129"/>
      <c r="H224" s="129"/>
      <c r="I224" s="132"/>
      <c r="J224" s="119"/>
      <c r="K224" s="404" t="s">
        <v>231</v>
      </c>
      <c r="L224" s="405"/>
      <c r="M224" s="120"/>
      <c r="N224" s="120"/>
      <c r="O224" s="121"/>
    </row>
    <row r="225" spans="2:15" ht="12.75">
      <c r="B225" s="308"/>
      <c r="C225" s="397"/>
      <c r="D225" s="309"/>
      <c r="E225" s="31"/>
      <c r="F225" s="131"/>
      <c r="G225" s="128"/>
      <c r="H225" s="128"/>
      <c r="I225" s="131"/>
      <c r="J225" s="169"/>
      <c r="K225" s="203"/>
      <c r="L225" s="170"/>
      <c r="M225" s="105"/>
      <c r="N225" s="195"/>
      <c r="O225" s="197"/>
    </row>
    <row r="226" spans="2:15" ht="12.75">
      <c r="B226" s="308"/>
      <c r="C226" s="397"/>
      <c r="D226" s="309"/>
      <c r="E226" s="31"/>
      <c r="F226" s="131"/>
      <c r="G226" s="128"/>
      <c r="H226" s="128"/>
      <c r="I226" s="131"/>
      <c r="J226" s="169"/>
      <c r="K226" s="203"/>
      <c r="L226" s="170"/>
      <c r="M226" s="105"/>
      <c r="N226" s="195"/>
      <c r="O226" s="197"/>
    </row>
    <row r="227" spans="2:15" ht="12.75">
      <c r="B227" s="308"/>
      <c r="C227" s="397"/>
      <c r="D227" s="309"/>
      <c r="E227" s="31"/>
      <c r="F227" s="131"/>
      <c r="G227" s="128"/>
      <c r="H227" s="128"/>
      <c r="I227" s="131"/>
      <c r="J227" s="169"/>
      <c r="K227" s="203"/>
      <c r="L227" s="170"/>
      <c r="M227" s="105"/>
      <c r="N227" s="195"/>
      <c r="O227" s="197"/>
    </row>
    <row r="228" spans="2:15" ht="12.75">
      <c r="B228" s="308"/>
      <c r="C228" s="397"/>
      <c r="D228" s="309"/>
      <c r="E228" s="31"/>
      <c r="F228" s="131"/>
      <c r="G228" s="128"/>
      <c r="H228" s="128"/>
      <c r="I228" s="131"/>
      <c r="J228" s="169"/>
      <c r="K228" s="203"/>
      <c r="L228" s="170"/>
      <c r="M228" s="105"/>
      <c r="N228" s="195"/>
      <c r="O228" s="197"/>
    </row>
    <row r="229" spans="2:15" ht="12.75">
      <c r="B229" s="308"/>
      <c r="C229" s="397"/>
      <c r="D229" s="309"/>
      <c r="E229" s="31"/>
      <c r="F229" s="131"/>
      <c r="G229" s="128"/>
      <c r="H229" s="128"/>
      <c r="I229" s="131"/>
      <c r="J229" s="169"/>
      <c r="K229" s="203"/>
      <c r="L229" s="170"/>
      <c r="M229" s="105"/>
      <c r="N229" s="195"/>
      <c r="O229" s="197"/>
    </row>
    <row r="230" spans="2:15" ht="12.75">
      <c r="B230" s="304"/>
      <c r="C230" s="395"/>
      <c r="D230" s="305"/>
      <c r="E230" s="31"/>
      <c r="F230" s="131"/>
      <c r="G230" s="128"/>
      <c r="H230" s="128"/>
      <c r="I230" s="131"/>
      <c r="J230" s="169"/>
      <c r="K230" s="203"/>
      <c r="L230" s="170"/>
      <c r="M230" s="105"/>
      <c r="N230" s="195"/>
      <c r="O230" s="197"/>
    </row>
    <row r="231" spans="2:15" ht="12.75">
      <c r="B231" s="304"/>
      <c r="C231" s="395"/>
      <c r="D231" s="305"/>
      <c r="E231" s="31"/>
      <c r="F231" s="131"/>
      <c r="G231" s="128"/>
      <c r="H231" s="128"/>
      <c r="I231" s="131"/>
      <c r="J231" s="169"/>
      <c r="K231" s="203"/>
      <c r="L231" s="170"/>
      <c r="M231" s="105"/>
      <c r="N231" s="195"/>
      <c r="O231" s="197"/>
    </row>
    <row r="232" spans="2:15" ht="12.75">
      <c r="B232" s="304"/>
      <c r="C232" s="395"/>
      <c r="D232" s="305"/>
      <c r="E232" s="31"/>
      <c r="F232" s="131"/>
      <c r="G232" s="128"/>
      <c r="H232" s="128"/>
      <c r="I232" s="131"/>
      <c r="J232" s="169"/>
      <c r="K232" s="203"/>
      <c r="L232" s="170"/>
      <c r="M232" s="105"/>
      <c r="N232" s="195"/>
      <c r="O232" s="197"/>
    </row>
    <row r="233" spans="2:15" ht="12.75">
      <c r="B233" s="304"/>
      <c r="C233" s="395"/>
      <c r="D233" s="305"/>
      <c r="E233" s="31"/>
      <c r="F233" s="131"/>
      <c r="G233" s="128"/>
      <c r="H233" s="128"/>
      <c r="I233" s="131"/>
      <c r="J233" s="169"/>
      <c r="K233" s="203"/>
      <c r="L233" s="170"/>
      <c r="M233" s="105"/>
      <c r="N233" s="195"/>
      <c r="O233" s="197"/>
    </row>
    <row r="234" spans="2:15" ht="12.75">
      <c r="B234" s="304"/>
      <c r="C234" s="395"/>
      <c r="D234" s="305"/>
      <c r="E234" s="31"/>
      <c r="F234" s="131"/>
      <c r="G234" s="128"/>
      <c r="H234" s="128"/>
      <c r="I234" s="131"/>
      <c r="J234" s="169"/>
      <c r="K234" s="203"/>
      <c r="L234" s="170"/>
      <c r="M234" s="105"/>
      <c r="N234" s="195"/>
      <c r="O234" s="197"/>
    </row>
    <row r="235" spans="2:15" ht="12.75">
      <c r="B235" s="116" t="s">
        <v>94</v>
      </c>
      <c r="C235" s="117"/>
      <c r="D235" s="117"/>
      <c r="E235" s="118"/>
      <c r="F235" s="132"/>
      <c r="G235" s="129"/>
      <c r="H235" s="129"/>
      <c r="I235" s="132"/>
      <c r="J235" s="119"/>
      <c r="K235" s="404" t="s">
        <v>232</v>
      </c>
      <c r="L235" s="405"/>
      <c r="M235" s="120"/>
      <c r="N235" s="120"/>
      <c r="O235" s="121"/>
    </row>
    <row r="236" spans="2:15" ht="12.75">
      <c r="B236" s="308"/>
      <c r="C236" s="397"/>
      <c r="D236" s="309"/>
      <c r="E236" s="31"/>
      <c r="F236" s="131"/>
      <c r="G236" s="128"/>
      <c r="H236" s="128"/>
      <c r="I236" s="131"/>
      <c r="J236" s="169" t="str">
        <f aca="true" t="shared" si="50" ref="J236:J242">IF(I236=0," ",(G236-H236)/I236)</f>
        <v> </v>
      </c>
      <c r="K236" s="203"/>
      <c r="L236" s="170"/>
      <c r="M236" s="105"/>
      <c r="N236" s="195"/>
      <c r="O236" s="197"/>
    </row>
    <row r="237" spans="2:15" ht="12.75">
      <c r="B237" s="304"/>
      <c r="C237" s="395"/>
      <c r="D237" s="305"/>
      <c r="E237" s="31"/>
      <c r="F237" s="131"/>
      <c r="G237" s="128"/>
      <c r="H237" s="128"/>
      <c r="I237" s="131"/>
      <c r="J237" s="169" t="str">
        <f t="shared" si="50"/>
        <v> </v>
      </c>
      <c r="K237" s="203"/>
      <c r="L237" s="170"/>
      <c r="M237" s="105"/>
      <c r="N237" s="195"/>
      <c r="O237" s="197"/>
    </row>
    <row r="238" spans="2:15" ht="12.75">
      <c r="B238" s="304"/>
      <c r="C238" s="395"/>
      <c r="D238" s="305"/>
      <c r="E238" s="31"/>
      <c r="F238" s="131"/>
      <c r="G238" s="128"/>
      <c r="H238" s="128"/>
      <c r="I238" s="131"/>
      <c r="J238" s="169" t="str">
        <f t="shared" si="50"/>
        <v> </v>
      </c>
      <c r="K238" s="203"/>
      <c r="L238" s="170"/>
      <c r="M238" s="105"/>
      <c r="N238" s="195"/>
      <c r="O238" s="197"/>
    </row>
    <row r="239" spans="2:15" ht="12.75">
      <c r="B239" s="304"/>
      <c r="C239" s="395"/>
      <c r="D239" s="305"/>
      <c r="E239" s="31"/>
      <c r="F239" s="131"/>
      <c r="G239" s="128"/>
      <c r="H239" s="128"/>
      <c r="I239" s="131"/>
      <c r="J239" s="169" t="str">
        <f t="shared" si="50"/>
        <v> </v>
      </c>
      <c r="K239" s="203"/>
      <c r="L239" s="170"/>
      <c r="M239" s="105"/>
      <c r="N239" s="195"/>
      <c r="O239" s="197"/>
    </row>
    <row r="240" spans="2:15" ht="12.75">
      <c r="B240" s="304"/>
      <c r="C240" s="395"/>
      <c r="D240" s="305"/>
      <c r="E240" s="31"/>
      <c r="F240" s="131"/>
      <c r="G240" s="128"/>
      <c r="H240" s="128"/>
      <c r="I240" s="131"/>
      <c r="J240" s="169" t="str">
        <f t="shared" si="50"/>
        <v> </v>
      </c>
      <c r="K240" s="203"/>
      <c r="L240" s="170"/>
      <c r="M240" s="105"/>
      <c r="N240" s="195"/>
      <c r="O240" s="197"/>
    </row>
    <row r="241" spans="2:15" ht="12.75">
      <c r="B241" s="304"/>
      <c r="C241" s="395"/>
      <c r="D241" s="305"/>
      <c r="E241" s="31"/>
      <c r="F241" s="131"/>
      <c r="G241" s="128"/>
      <c r="H241" s="128"/>
      <c r="I241" s="131"/>
      <c r="J241" s="169" t="str">
        <f t="shared" si="50"/>
        <v> </v>
      </c>
      <c r="K241" s="203"/>
      <c r="L241" s="170"/>
      <c r="M241" s="105"/>
      <c r="N241" s="195"/>
      <c r="O241" s="197"/>
    </row>
    <row r="242" spans="2:15" ht="13.5" thickBot="1">
      <c r="B242" s="306"/>
      <c r="C242" s="396"/>
      <c r="D242" s="307"/>
      <c r="E242" s="43"/>
      <c r="F242" s="133"/>
      <c r="G242" s="69"/>
      <c r="H242" s="69"/>
      <c r="I242" s="133"/>
      <c r="J242" s="171" t="str">
        <f t="shared" si="50"/>
        <v> </v>
      </c>
      <c r="K242" s="204"/>
      <c r="L242" s="172"/>
      <c r="M242" s="199"/>
      <c r="N242" s="199"/>
      <c r="O242" s="200"/>
    </row>
    <row r="243" spans="10:15" ht="13.5" thickTop="1">
      <c r="J243" s="207"/>
      <c r="K243" s="205" t="s">
        <v>233</v>
      </c>
      <c r="L243" s="205"/>
      <c r="M243" s="206"/>
      <c r="N243" s="206"/>
      <c r="O243" s="206"/>
    </row>
    <row r="244" spans="10:15" ht="12.75">
      <c r="J244" s="97"/>
      <c r="K244" s="97"/>
      <c r="L244" s="97"/>
      <c r="M244" s="97"/>
      <c r="N244" s="97"/>
      <c r="O244" s="97"/>
    </row>
    <row r="245" spans="11:15" ht="12.75">
      <c r="K245" s="97"/>
      <c r="L245" s="68" t="s">
        <v>334</v>
      </c>
      <c r="M245" s="218"/>
      <c r="N245" s="201"/>
      <c r="O245" s="201"/>
    </row>
    <row r="246" spans="10:15" ht="12.75">
      <c r="J246" s="97"/>
      <c r="K246" s="97"/>
      <c r="L246" s="97"/>
      <c r="M246" s="68" t="s">
        <v>335</v>
      </c>
      <c r="N246" s="218"/>
      <c r="O246" s="202"/>
    </row>
    <row r="247" spans="10:15" ht="12.75">
      <c r="J247" s="97"/>
      <c r="K247" s="97"/>
      <c r="L247" s="97"/>
      <c r="M247" s="97"/>
      <c r="N247" s="68" t="s">
        <v>333</v>
      </c>
      <c r="O247" s="218"/>
    </row>
    <row r="252" spans="2:15" ht="12.75">
      <c r="B252" s="156" t="s">
        <v>346</v>
      </c>
      <c r="C252" s="54"/>
      <c r="D252" s="97"/>
      <c r="E252" s="97"/>
      <c r="F252" s="97"/>
      <c r="G252" s="97"/>
      <c r="H252" s="97"/>
      <c r="I252" s="97"/>
      <c r="J252" s="97"/>
      <c r="K252" s="97"/>
      <c r="L252" s="97"/>
      <c r="M252" s="97"/>
      <c r="N252" s="97"/>
      <c r="O252" s="97"/>
    </row>
    <row r="253" spans="2:15" ht="12.75">
      <c r="B253" s="97" t="s">
        <v>340</v>
      </c>
      <c r="C253" s="54"/>
      <c r="D253" s="97"/>
      <c r="E253" s="97"/>
      <c r="F253" s="97"/>
      <c r="G253" s="97"/>
      <c r="H253" s="97"/>
      <c r="I253" s="97"/>
      <c r="J253" s="97"/>
      <c r="K253" s="97"/>
      <c r="L253" s="97"/>
      <c r="M253" s="97"/>
      <c r="N253" s="97"/>
      <c r="O253" s="97"/>
    </row>
    <row r="254" spans="2:15" ht="12.75">
      <c r="B254" s="97"/>
      <c r="C254" s="54"/>
      <c r="D254" s="97"/>
      <c r="E254" s="97"/>
      <c r="F254" s="97"/>
      <c r="G254" s="97"/>
      <c r="H254" s="97"/>
      <c r="I254" s="97"/>
      <c r="J254" s="97"/>
      <c r="K254" s="97"/>
      <c r="L254" s="97"/>
      <c r="M254" s="97"/>
      <c r="N254" s="97"/>
      <c r="O254" s="97"/>
    </row>
    <row r="255" spans="2:15" ht="12.75">
      <c r="B255" s="156" t="s">
        <v>352</v>
      </c>
      <c r="C255" s="54"/>
      <c r="D255" s="97"/>
      <c r="E255" s="97"/>
      <c r="F255" s="97"/>
      <c r="G255" s="97"/>
      <c r="H255" s="97"/>
      <c r="I255" s="97"/>
      <c r="J255" s="97"/>
      <c r="K255" s="156" t="s">
        <v>353</v>
      </c>
      <c r="L255" s="97"/>
      <c r="M255" s="97"/>
      <c r="N255" s="97"/>
      <c r="O255" s="97"/>
    </row>
    <row r="256" spans="2:15" ht="12.75">
      <c r="B256" s="259"/>
      <c r="C256" s="387" t="s">
        <v>341</v>
      </c>
      <c r="D256" s="388"/>
      <c r="E256" s="221" t="s">
        <v>360</v>
      </c>
      <c r="F256" s="260" t="s">
        <v>343</v>
      </c>
      <c r="G256" s="97"/>
      <c r="H256" s="97"/>
      <c r="I256" s="97"/>
      <c r="J256" s="97"/>
      <c r="K256" s="259"/>
      <c r="L256" s="387" t="s">
        <v>341</v>
      </c>
      <c r="M256" s="388"/>
      <c r="N256" s="221" t="s">
        <v>126</v>
      </c>
      <c r="O256" s="260" t="s">
        <v>343</v>
      </c>
    </row>
    <row r="257" spans="2:15" ht="12.75">
      <c r="B257" s="262" t="s">
        <v>342</v>
      </c>
      <c r="C257" s="389" t="s">
        <v>19</v>
      </c>
      <c r="D257" s="390"/>
      <c r="E257" s="222" t="s">
        <v>362</v>
      </c>
      <c r="F257" s="263" t="s">
        <v>344</v>
      </c>
      <c r="G257" s="97"/>
      <c r="H257" s="97"/>
      <c r="I257" s="97"/>
      <c r="J257" s="97"/>
      <c r="K257" s="262" t="s">
        <v>342</v>
      </c>
      <c r="L257" s="389" t="s">
        <v>19</v>
      </c>
      <c r="M257" s="390"/>
      <c r="N257" s="222" t="s">
        <v>81</v>
      </c>
      <c r="O257" s="263" t="s">
        <v>344</v>
      </c>
    </row>
    <row r="258" spans="2:15" ht="12.75">
      <c r="B258" s="264" t="s">
        <v>8</v>
      </c>
      <c r="C258" s="391" t="s">
        <v>18</v>
      </c>
      <c r="D258" s="392"/>
      <c r="E258" s="223" t="s">
        <v>361</v>
      </c>
      <c r="F258" s="265" t="s">
        <v>345</v>
      </c>
      <c r="G258" s="97"/>
      <c r="H258" s="97"/>
      <c r="I258" s="97"/>
      <c r="J258" s="97"/>
      <c r="K258" s="264" t="s">
        <v>8</v>
      </c>
      <c r="L258" s="391" t="s">
        <v>18</v>
      </c>
      <c r="M258" s="392"/>
      <c r="N258" s="223" t="s">
        <v>21</v>
      </c>
      <c r="O258" s="265" t="s">
        <v>345</v>
      </c>
    </row>
    <row r="259" spans="2:15" ht="12.75">
      <c r="B259" s="224"/>
      <c r="C259" s="406"/>
      <c r="D259" s="407"/>
      <c r="E259" s="266"/>
      <c r="F259" s="266"/>
      <c r="G259" s="97"/>
      <c r="H259" s="97"/>
      <c r="I259" s="97"/>
      <c r="J259" s="97"/>
      <c r="K259" s="224"/>
      <c r="L259" s="393"/>
      <c r="M259" s="394"/>
      <c r="N259" s="266"/>
      <c r="O259" s="266"/>
    </row>
    <row r="260" spans="2:15" ht="12.75">
      <c r="B260" s="225"/>
      <c r="C260" s="383"/>
      <c r="D260" s="384"/>
      <c r="E260" s="266"/>
      <c r="F260" s="266"/>
      <c r="G260" s="97"/>
      <c r="H260" s="97"/>
      <c r="I260" s="97"/>
      <c r="J260" s="97"/>
      <c r="K260" s="225"/>
      <c r="L260" s="377"/>
      <c r="M260" s="378"/>
      <c r="N260" s="266"/>
      <c r="O260" s="266"/>
    </row>
    <row r="261" spans="2:15" ht="12.75">
      <c r="B261" s="225"/>
      <c r="C261" s="383"/>
      <c r="D261" s="384"/>
      <c r="E261" s="266"/>
      <c r="F261" s="266"/>
      <c r="G261" s="97"/>
      <c r="H261" s="97"/>
      <c r="I261" s="97"/>
      <c r="J261" s="97"/>
      <c r="K261" s="225"/>
      <c r="L261" s="377"/>
      <c r="M261" s="378"/>
      <c r="N261" s="266"/>
      <c r="O261" s="266"/>
    </row>
    <row r="262" spans="2:15" ht="12.75">
      <c r="B262" s="225"/>
      <c r="C262" s="383"/>
      <c r="D262" s="384"/>
      <c r="E262" s="266"/>
      <c r="F262" s="266"/>
      <c r="G262" s="97"/>
      <c r="H262" s="97"/>
      <c r="I262" s="97"/>
      <c r="J262" s="97"/>
      <c r="K262" s="225"/>
      <c r="L262" s="377"/>
      <c r="M262" s="378"/>
      <c r="N262" s="266"/>
      <c r="O262" s="266"/>
    </row>
    <row r="263" spans="2:15" ht="12.75">
      <c r="B263" s="225"/>
      <c r="C263" s="383"/>
      <c r="D263" s="384"/>
      <c r="E263" s="266"/>
      <c r="F263" s="266"/>
      <c r="G263" s="97"/>
      <c r="H263" s="97"/>
      <c r="I263" s="97"/>
      <c r="J263" s="97"/>
      <c r="K263" s="225"/>
      <c r="L263" s="377"/>
      <c r="M263" s="378"/>
      <c r="N263" s="266"/>
      <c r="O263" s="266"/>
    </row>
    <row r="264" spans="2:15" ht="12.75">
      <c r="B264" s="225"/>
      <c r="C264" s="383"/>
      <c r="D264" s="384"/>
      <c r="E264" s="266"/>
      <c r="F264" s="266"/>
      <c r="G264" s="97"/>
      <c r="H264" s="97"/>
      <c r="I264" s="97"/>
      <c r="J264" s="97"/>
      <c r="K264" s="225"/>
      <c r="L264" s="377"/>
      <c r="M264" s="378"/>
      <c r="N264" s="266"/>
      <c r="O264" s="266"/>
    </row>
    <row r="265" spans="2:15" ht="12.75">
      <c r="B265" s="225"/>
      <c r="C265" s="383"/>
      <c r="D265" s="384"/>
      <c r="E265" s="266"/>
      <c r="F265" s="266"/>
      <c r="G265" s="97"/>
      <c r="H265" s="97"/>
      <c r="I265" s="97"/>
      <c r="J265" s="97"/>
      <c r="K265" s="225"/>
      <c r="L265" s="377"/>
      <c r="M265" s="378"/>
      <c r="N265" s="266"/>
      <c r="O265" s="266"/>
    </row>
    <row r="266" spans="2:15" ht="12.75">
      <c r="B266" s="226"/>
      <c r="C266" s="385"/>
      <c r="D266" s="386"/>
      <c r="E266" s="266"/>
      <c r="F266" s="266"/>
      <c r="G266" s="97"/>
      <c r="H266" s="97"/>
      <c r="I266" s="97"/>
      <c r="J266" s="97"/>
      <c r="K266" s="226"/>
      <c r="L266" s="379"/>
      <c r="M266" s="380"/>
      <c r="N266" s="266"/>
      <c r="O266" s="266"/>
    </row>
    <row r="267" spans="2:15" ht="12.75">
      <c r="B267" s="232" t="s">
        <v>364</v>
      </c>
      <c r="C267" s="381"/>
      <c r="D267" s="382"/>
      <c r="E267" s="228"/>
      <c r="F267" s="229"/>
      <c r="G267" s="97"/>
      <c r="H267" s="97"/>
      <c r="I267" s="97"/>
      <c r="J267" s="97"/>
      <c r="K267" s="232" t="s">
        <v>364</v>
      </c>
      <c r="L267" s="381"/>
      <c r="M267" s="382"/>
      <c r="N267" s="228"/>
      <c r="O267" s="229"/>
    </row>
    <row r="268" spans="2:15" ht="12.75">
      <c r="B268" s="233"/>
      <c r="C268" s="54"/>
      <c r="D268" s="149" t="s">
        <v>358</v>
      </c>
      <c r="E268" s="230"/>
      <c r="F268" s="229"/>
      <c r="G268" s="97"/>
      <c r="H268" s="97"/>
      <c r="I268" s="97"/>
      <c r="J268" s="97"/>
      <c r="K268" s="233"/>
      <c r="L268" s="54"/>
      <c r="M268" s="149" t="s">
        <v>359</v>
      </c>
      <c r="N268" s="230"/>
      <c r="O268" s="229"/>
    </row>
    <row r="269" spans="2:15" ht="12.75">
      <c r="B269" s="97"/>
      <c r="C269" s="54"/>
      <c r="D269" s="97"/>
      <c r="E269" s="149" t="s">
        <v>349</v>
      </c>
      <c r="F269" s="231"/>
      <c r="G269" s="97"/>
      <c r="H269" s="97"/>
      <c r="I269" s="97"/>
      <c r="J269" s="97"/>
      <c r="K269" s="97"/>
      <c r="L269" s="97"/>
      <c r="M269" s="97"/>
      <c r="N269" s="149" t="s">
        <v>349</v>
      </c>
      <c r="O269" s="231"/>
    </row>
    <row r="270" spans="2:15" ht="12.75">
      <c r="B270" s="97"/>
      <c r="C270" s="54"/>
      <c r="D270" s="97"/>
      <c r="E270" s="97"/>
      <c r="F270" s="97"/>
      <c r="G270" s="97"/>
      <c r="H270" s="97"/>
      <c r="I270" s="97"/>
      <c r="J270" s="97"/>
      <c r="K270" s="97"/>
      <c r="L270" s="97"/>
      <c r="M270" s="97"/>
      <c r="N270" s="97"/>
      <c r="O270" s="97"/>
    </row>
    <row r="271" spans="2:15" ht="12.75">
      <c r="B271" s="97"/>
      <c r="C271" s="54"/>
      <c r="D271" s="97"/>
      <c r="E271" s="97"/>
      <c r="F271" s="97"/>
      <c r="G271" s="97"/>
      <c r="H271" s="97"/>
      <c r="I271" s="97"/>
      <c r="J271" s="97"/>
      <c r="K271" s="97"/>
      <c r="L271" s="97"/>
      <c r="M271" s="97"/>
      <c r="N271" s="97"/>
      <c r="O271" s="97"/>
    </row>
    <row r="272" spans="2:15" ht="12.75">
      <c r="B272" s="369" t="s">
        <v>347</v>
      </c>
      <c r="C272" s="370"/>
      <c r="D272" s="370"/>
      <c r="E272" s="370"/>
      <c r="F272" s="370"/>
      <c r="G272" s="370"/>
      <c r="H272" s="240"/>
      <c r="I272" s="241" t="s">
        <v>72</v>
      </c>
      <c r="J272" s="161" t="s">
        <v>370</v>
      </c>
      <c r="K272" s="97"/>
      <c r="L272" s="97"/>
      <c r="M272" s="97"/>
      <c r="N272" s="97"/>
      <c r="O272" s="97"/>
    </row>
    <row r="273" spans="2:15" ht="12.75">
      <c r="B273" s="97"/>
      <c r="C273" s="54"/>
      <c r="D273" s="97"/>
      <c r="E273" s="161" t="s">
        <v>366</v>
      </c>
      <c r="F273" s="161" t="s">
        <v>367</v>
      </c>
      <c r="G273" s="161" t="s">
        <v>369</v>
      </c>
      <c r="H273" s="242" t="s">
        <v>76</v>
      </c>
      <c r="I273" s="243" t="s">
        <v>77</v>
      </c>
      <c r="J273" s="252" t="s">
        <v>371</v>
      </c>
      <c r="K273" s="97"/>
      <c r="L273" s="97"/>
      <c r="M273" s="97"/>
      <c r="N273" s="97"/>
      <c r="O273" s="97"/>
    </row>
    <row r="274" spans="2:15" ht="12.75">
      <c r="B274" s="97" t="s">
        <v>365</v>
      </c>
      <c r="C274" s="54"/>
      <c r="D274" s="97"/>
      <c r="E274" s="161" t="s">
        <v>18</v>
      </c>
      <c r="F274" s="161" t="s">
        <v>368</v>
      </c>
      <c r="G274" s="161" t="s">
        <v>101</v>
      </c>
      <c r="H274" s="244" t="s">
        <v>21</v>
      </c>
      <c r="I274" s="245" t="s">
        <v>86</v>
      </c>
      <c r="J274" s="252" t="s">
        <v>372</v>
      </c>
      <c r="K274" s="97"/>
      <c r="L274" s="97"/>
      <c r="M274" s="97"/>
      <c r="N274" s="97"/>
      <c r="O274" s="97"/>
    </row>
    <row r="275" spans="2:15" ht="12.75">
      <c r="B275" s="375"/>
      <c r="C275" s="376"/>
      <c r="D275" s="376"/>
      <c r="E275" s="234"/>
      <c r="F275" s="235"/>
      <c r="G275" s="266"/>
      <c r="H275" s="246"/>
      <c r="I275" s="271"/>
      <c r="J275" s="266"/>
      <c r="K275" s="97"/>
      <c r="L275" s="97"/>
      <c r="M275" s="97"/>
      <c r="N275" s="97"/>
      <c r="O275" s="97"/>
    </row>
    <row r="276" spans="2:15" ht="12.75">
      <c r="B276" s="371"/>
      <c r="C276" s="372"/>
      <c r="D276" s="372"/>
      <c r="E276" s="236"/>
      <c r="F276" s="237"/>
      <c r="G276" s="266"/>
      <c r="H276" s="247"/>
      <c r="I276" s="272"/>
      <c r="J276" s="266"/>
      <c r="K276" s="97"/>
      <c r="L276" s="97"/>
      <c r="M276" s="97"/>
      <c r="N276" s="97"/>
      <c r="O276" s="97"/>
    </row>
    <row r="277" spans="2:15" ht="12.75">
      <c r="B277" s="371"/>
      <c r="C277" s="372"/>
      <c r="D277" s="372"/>
      <c r="E277" s="236"/>
      <c r="F277" s="237"/>
      <c r="G277" s="266"/>
      <c r="H277" s="247"/>
      <c r="I277" s="272"/>
      <c r="J277" s="266"/>
      <c r="K277" s="97"/>
      <c r="L277" s="97"/>
      <c r="M277" s="97"/>
      <c r="N277" s="97"/>
      <c r="O277" s="97"/>
    </row>
    <row r="278" spans="2:15" ht="12.75">
      <c r="B278" s="371"/>
      <c r="C278" s="372"/>
      <c r="D278" s="372"/>
      <c r="E278" s="236"/>
      <c r="F278" s="237"/>
      <c r="G278" s="266"/>
      <c r="H278" s="247"/>
      <c r="I278" s="272"/>
      <c r="J278" s="266"/>
      <c r="K278" s="97"/>
      <c r="L278" s="97"/>
      <c r="M278" s="97"/>
      <c r="N278" s="97"/>
      <c r="O278" s="97"/>
    </row>
    <row r="279" spans="2:15" ht="12.75">
      <c r="B279" s="371"/>
      <c r="C279" s="372"/>
      <c r="D279" s="372"/>
      <c r="E279" s="236"/>
      <c r="F279" s="237"/>
      <c r="G279" s="266"/>
      <c r="H279" s="247"/>
      <c r="I279" s="272"/>
      <c r="J279" s="266"/>
      <c r="K279" s="97"/>
      <c r="L279" s="97"/>
      <c r="M279" s="97"/>
      <c r="N279" s="97"/>
      <c r="O279" s="97"/>
    </row>
    <row r="280" spans="2:15" ht="12.75">
      <c r="B280" s="371"/>
      <c r="C280" s="372"/>
      <c r="D280" s="372"/>
      <c r="E280" s="236"/>
      <c r="F280" s="237"/>
      <c r="G280" s="266"/>
      <c r="H280" s="247"/>
      <c r="I280" s="272"/>
      <c r="J280" s="266"/>
      <c r="K280" s="97"/>
      <c r="L280" s="97"/>
      <c r="M280" s="97"/>
      <c r="N280" s="97"/>
      <c r="O280" s="97"/>
    </row>
    <row r="281" spans="2:15" ht="12.75">
      <c r="B281" s="371"/>
      <c r="C281" s="372"/>
      <c r="D281" s="372"/>
      <c r="E281" s="236"/>
      <c r="F281" s="237"/>
      <c r="G281" s="266"/>
      <c r="H281" s="247"/>
      <c r="I281" s="272"/>
      <c r="J281" s="266"/>
      <c r="K281" s="97"/>
      <c r="L281" s="97"/>
      <c r="M281" s="97"/>
      <c r="N281" s="97"/>
      <c r="O281" s="97"/>
    </row>
    <row r="282" spans="2:15" ht="12.75">
      <c r="B282" s="373"/>
      <c r="C282" s="374"/>
      <c r="D282" s="374"/>
      <c r="E282" s="238"/>
      <c r="F282" s="239"/>
      <c r="G282" s="266"/>
      <c r="H282" s="248"/>
      <c r="I282" s="273"/>
      <c r="J282" s="266"/>
      <c r="K282" s="97"/>
      <c r="L282" s="97"/>
      <c r="M282" s="97"/>
      <c r="N282" s="97"/>
      <c r="O282" s="97"/>
    </row>
    <row r="283" spans="2:15" ht="12.75">
      <c r="B283" s="97"/>
      <c r="C283" s="54"/>
      <c r="D283" s="149" t="s">
        <v>374</v>
      </c>
      <c r="E283" s="266"/>
      <c r="F283" s="97"/>
      <c r="G283" s="97"/>
      <c r="H283" s="97"/>
      <c r="I283" s="149" t="s">
        <v>376</v>
      </c>
      <c r="J283" s="266"/>
      <c r="K283" s="97"/>
      <c r="L283" s="97"/>
      <c r="M283" s="97"/>
      <c r="N283" s="97"/>
      <c r="O283" s="97"/>
    </row>
    <row r="284" spans="2:15" ht="12.75">
      <c r="B284" s="97"/>
      <c r="C284" s="54"/>
      <c r="D284" s="97"/>
      <c r="E284" s="97"/>
      <c r="F284" s="149" t="s">
        <v>375</v>
      </c>
      <c r="G284" s="266"/>
      <c r="H284" s="97"/>
      <c r="I284" s="97"/>
      <c r="J284" s="97"/>
      <c r="K284" s="97"/>
      <c r="L284" s="97"/>
      <c r="M284" s="97"/>
      <c r="N284" s="97"/>
      <c r="O284" s="97"/>
    </row>
  </sheetData>
  <sheetProtection sheet="1" objects="1" scenarios="1"/>
  <mergeCells count="212">
    <mergeCell ref="B282:D282"/>
    <mergeCell ref="B278:D278"/>
    <mergeCell ref="B279:D279"/>
    <mergeCell ref="B280:D280"/>
    <mergeCell ref="B281:D281"/>
    <mergeCell ref="B272:G272"/>
    <mergeCell ref="B275:D275"/>
    <mergeCell ref="B276:D276"/>
    <mergeCell ref="B277:D277"/>
    <mergeCell ref="C266:D266"/>
    <mergeCell ref="L266:M266"/>
    <mergeCell ref="C267:D267"/>
    <mergeCell ref="L267:M267"/>
    <mergeCell ref="C264:D264"/>
    <mergeCell ref="L264:M264"/>
    <mergeCell ref="C265:D265"/>
    <mergeCell ref="L265:M265"/>
    <mergeCell ref="C262:D262"/>
    <mergeCell ref="L262:M262"/>
    <mergeCell ref="C263:D263"/>
    <mergeCell ref="L263:M263"/>
    <mergeCell ref="C260:D260"/>
    <mergeCell ref="L260:M260"/>
    <mergeCell ref="C261:D261"/>
    <mergeCell ref="L261:M261"/>
    <mergeCell ref="C258:D258"/>
    <mergeCell ref="L258:M258"/>
    <mergeCell ref="C259:D259"/>
    <mergeCell ref="L259:M259"/>
    <mergeCell ref="C256:D256"/>
    <mergeCell ref="L256:M256"/>
    <mergeCell ref="C257:D257"/>
    <mergeCell ref="L257:M257"/>
    <mergeCell ref="C119:D119"/>
    <mergeCell ref="C120:D120"/>
    <mergeCell ref="C121:D121"/>
    <mergeCell ref="C122:D122"/>
    <mergeCell ref="C115:D115"/>
    <mergeCell ref="C116:D116"/>
    <mergeCell ref="C117:D117"/>
    <mergeCell ref="C118:D118"/>
    <mergeCell ref="K224:L224"/>
    <mergeCell ref="K235:L235"/>
    <mergeCell ref="M150:O150"/>
    <mergeCell ref="K167:L167"/>
    <mergeCell ref="K185:L185"/>
    <mergeCell ref="K214:L214"/>
    <mergeCell ref="K84:L84"/>
    <mergeCell ref="K95:L95"/>
    <mergeCell ref="K74:L74"/>
    <mergeCell ref="B46:D46"/>
    <mergeCell ref="B47:D47"/>
    <mergeCell ref="B48:D48"/>
    <mergeCell ref="B49:D49"/>
    <mergeCell ref="B50:D50"/>
    <mergeCell ref="B65:D65"/>
    <mergeCell ref="B66:D66"/>
    <mergeCell ref="M10:O10"/>
    <mergeCell ref="K27:L27"/>
    <mergeCell ref="K45:L45"/>
    <mergeCell ref="B14:D14"/>
    <mergeCell ref="B21:D21"/>
    <mergeCell ref="B22:D22"/>
    <mergeCell ref="B23:D23"/>
    <mergeCell ref="B24:D24"/>
    <mergeCell ref="B17:D17"/>
    <mergeCell ref="B18:D18"/>
    <mergeCell ref="B19:D19"/>
    <mergeCell ref="B20:D20"/>
    <mergeCell ref="B25:D25"/>
    <mergeCell ref="B26:D26"/>
    <mergeCell ref="B28:D28"/>
    <mergeCell ref="B29:D29"/>
    <mergeCell ref="B30:D30"/>
    <mergeCell ref="B31:D31"/>
    <mergeCell ref="B32:D32"/>
    <mergeCell ref="B41:D41"/>
    <mergeCell ref="B42:D42"/>
    <mergeCell ref="B43:D43"/>
    <mergeCell ref="B44:D44"/>
    <mergeCell ref="B64:D64"/>
    <mergeCell ref="B55:D55"/>
    <mergeCell ref="B56:D56"/>
    <mergeCell ref="B51:D51"/>
    <mergeCell ref="B52:D52"/>
    <mergeCell ref="B53:D53"/>
    <mergeCell ref="B54:D54"/>
    <mergeCell ref="B67:D67"/>
    <mergeCell ref="B68:D68"/>
    <mergeCell ref="B69:D69"/>
    <mergeCell ref="B70:D70"/>
    <mergeCell ref="B71:D71"/>
    <mergeCell ref="B72:D72"/>
    <mergeCell ref="B73:D73"/>
    <mergeCell ref="B75:D75"/>
    <mergeCell ref="B76:D76"/>
    <mergeCell ref="B77:D77"/>
    <mergeCell ref="B78:D78"/>
    <mergeCell ref="B79:D79"/>
    <mergeCell ref="B80:D80"/>
    <mergeCell ref="B81:D81"/>
    <mergeCell ref="B82:D82"/>
    <mergeCell ref="B83:D83"/>
    <mergeCell ref="B85:D85"/>
    <mergeCell ref="B86:D86"/>
    <mergeCell ref="B87:D87"/>
    <mergeCell ref="B88:D88"/>
    <mergeCell ref="B89:D89"/>
    <mergeCell ref="B90:D90"/>
    <mergeCell ref="B91:D91"/>
    <mergeCell ref="B92:D92"/>
    <mergeCell ref="B93:D93"/>
    <mergeCell ref="B94:D94"/>
    <mergeCell ref="B100:D100"/>
    <mergeCell ref="B101:D101"/>
    <mergeCell ref="B102:D102"/>
    <mergeCell ref="B96:D96"/>
    <mergeCell ref="B97:D97"/>
    <mergeCell ref="B98:D98"/>
    <mergeCell ref="B99:D99"/>
    <mergeCell ref="B154:D154"/>
    <mergeCell ref="B157:D157"/>
    <mergeCell ref="B158:D158"/>
    <mergeCell ref="B159:D159"/>
    <mergeCell ref="B160:D160"/>
    <mergeCell ref="B161:D161"/>
    <mergeCell ref="B162:D162"/>
    <mergeCell ref="B163:D163"/>
    <mergeCell ref="B164:D164"/>
    <mergeCell ref="B165:D165"/>
    <mergeCell ref="B166:D166"/>
    <mergeCell ref="B168:D168"/>
    <mergeCell ref="B169:D169"/>
    <mergeCell ref="B170:D170"/>
    <mergeCell ref="B171:D171"/>
    <mergeCell ref="B172:D172"/>
    <mergeCell ref="B181:D181"/>
    <mergeCell ref="B182:D182"/>
    <mergeCell ref="B183:D183"/>
    <mergeCell ref="B184:D184"/>
    <mergeCell ref="B186:D186"/>
    <mergeCell ref="B187:D187"/>
    <mergeCell ref="B188:D188"/>
    <mergeCell ref="B189:D189"/>
    <mergeCell ref="B190:D190"/>
    <mergeCell ref="B191:D191"/>
    <mergeCell ref="B192:D192"/>
    <mergeCell ref="B193:D193"/>
    <mergeCell ref="B194:D194"/>
    <mergeCell ref="B195:D195"/>
    <mergeCell ref="B196:D196"/>
    <mergeCell ref="B204:D204"/>
    <mergeCell ref="B205:D205"/>
    <mergeCell ref="B206:D206"/>
    <mergeCell ref="B207:D207"/>
    <mergeCell ref="B208:D208"/>
    <mergeCell ref="B209:D209"/>
    <mergeCell ref="B210:D210"/>
    <mergeCell ref="B211:D211"/>
    <mergeCell ref="B212:D212"/>
    <mergeCell ref="B213:D213"/>
    <mergeCell ref="B215:D215"/>
    <mergeCell ref="B216:D216"/>
    <mergeCell ref="B217:D217"/>
    <mergeCell ref="B218:D218"/>
    <mergeCell ref="B219:D219"/>
    <mergeCell ref="B220:D220"/>
    <mergeCell ref="B221:D221"/>
    <mergeCell ref="B222:D222"/>
    <mergeCell ref="B223:D223"/>
    <mergeCell ref="B225:D225"/>
    <mergeCell ref="B226:D226"/>
    <mergeCell ref="B227:D227"/>
    <mergeCell ref="B228:D228"/>
    <mergeCell ref="B229:D229"/>
    <mergeCell ref="B230:D230"/>
    <mergeCell ref="B231:D231"/>
    <mergeCell ref="B232:D232"/>
    <mergeCell ref="B233:D233"/>
    <mergeCell ref="B234:D234"/>
    <mergeCell ref="B240:D240"/>
    <mergeCell ref="B241:D241"/>
    <mergeCell ref="B242:D242"/>
    <mergeCell ref="B236:D236"/>
    <mergeCell ref="B237:D237"/>
    <mergeCell ref="B238:D238"/>
    <mergeCell ref="B239:D239"/>
    <mergeCell ref="L115:M115"/>
    <mergeCell ref="L116:M116"/>
    <mergeCell ref="L117:M117"/>
    <mergeCell ref="L118:M118"/>
    <mergeCell ref="L119:M119"/>
    <mergeCell ref="L120:M120"/>
    <mergeCell ref="L121:M121"/>
    <mergeCell ref="L122:M122"/>
    <mergeCell ref="L123:M123"/>
    <mergeCell ref="L124:M124"/>
    <mergeCell ref="L125:M125"/>
    <mergeCell ref="C126:D126"/>
    <mergeCell ref="L126:M126"/>
    <mergeCell ref="C123:D123"/>
    <mergeCell ref="C124:D124"/>
    <mergeCell ref="C125:D125"/>
    <mergeCell ref="B141:D141"/>
    <mergeCell ref="B134:D134"/>
    <mergeCell ref="B135:D135"/>
    <mergeCell ref="B136:D136"/>
    <mergeCell ref="B137:D137"/>
    <mergeCell ref="B131:G131"/>
    <mergeCell ref="B138:D138"/>
    <mergeCell ref="B139:D139"/>
    <mergeCell ref="B140:D140"/>
  </mergeCells>
  <conditionalFormatting sqref="F118:F128 O118:O128 F259:F269 O259:O269">
    <cfRule type="cellIs" priority="1" dxfId="0" operator="lessThan" stopIfTrue="1">
      <formula>0</formula>
    </cfRule>
  </conditionalFormatting>
  <printOptions horizontalCentered="1" verticalCentered="1"/>
  <pageMargins left="0.709" right="0.4" top="0.333" bottom="0.333" header="0.5" footer="0.5"/>
  <pageSetup fitToHeight="1" fitToWidth="1" horizontalDpi="300" verticalDpi="300" orientation="landscape" scale="80" r:id="rId4"/>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K102"/>
  <sheetViews>
    <sheetView showGridLines="0" workbookViewId="0" topLeftCell="A1">
      <selection activeCell="A1" sqref="A1"/>
    </sheetView>
  </sheetViews>
  <sheetFormatPr defaultColWidth="9.140625" defaultRowHeight="12.75"/>
  <cols>
    <col min="1" max="1" width="6.28125" style="0" customWidth="1"/>
    <col min="2" max="2" width="3.7109375" style="0" customWidth="1"/>
    <col min="3" max="3" width="33.8515625" style="0" customWidth="1"/>
    <col min="4" max="5" width="12.7109375" style="0" customWidth="1"/>
    <col min="7" max="7" width="15.7109375" style="0" customWidth="1"/>
    <col min="8" max="8" width="16.00390625" style="0" customWidth="1"/>
  </cols>
  <sheetData>
    <row r="1" spans="1:8" ht="12.75">
      <c r="A1" s="97"/>
      <c r="B1" s="97"/>
      <c r="C1" s="97"/>
      <c r="D1" s="97"/>
      <c r="E1" s="97"/>
      <c r="F1" s="97"/>
      <c r="G1" s="97"/>
      <c r="H1" s="97"/>
    </row>
    <row r="2" spans="1:8" ht="12.75">
      <c r="A2" s="97"/>
      <c r="B2" s="97"/>
      <c r="C2" s="97"/>
      <c r="D2" s="97"/>
      <c r="E2" s="97"/>
      <c r="F2" s="97"/>
      <c r="G2" s="97"/>
      <c r="H2" s="97"/>
    </row>
    <row r="3" spans="1:8" ht="15.75">
      <c r="A3" s="97"/>
      <c r="B3" s="97"/>
      <c r="C3" s="274" t="s">
        <v>330</v>
      </c>
      <c r="D3" s="97"/>
      <c r="E3" s="97"/>
      <c r="F3" s="97"/>
      <c r="G3" s="97"/>
      <c r="H3" s="97"/>
    </row>
    <row r="4" spans="1:8" ht="12.75">
      <c r="A4" s="97"/>
      <c r="B4" s="97"/>
      <c r="C4" s="97"/>
      <c r="D4" s="97"/>
      <c r="E4" s="97"/>
      <c r="F4" s="97"/>
      <c r="G4" s="275" t="s">
        <v>125</v>
      </c>
      <c r="H4" s="275" t="s">
        <v>126</v>
      </c>
    </row>
    <row r="5" spans="1:8" ht="12.75">
      <c r="A5" s="97"/>
      <c r="B5" s="97" t="s">
        <v>109</v>
      </c>
      <c r="C5" s="97"/>
      <c r="D5" s="418" t="s">
        <v>331</v>
      </c>
      <c r="E5" s="418"/>
      <c r="F5" s="419"/>
      <c r="G5" s="208">
        <v>36892</v>
      </c>
      <c r="H5" s="208">
        <v>37256</v>
      </c>
    </row>
    <row r="6" spans="1:8" ht="12.75">
      <c r="A6" s="97"/>
      <c r="B6" s="97"/>
      <c r="C6" s="97" t="s">
        <v>110</v>
      </c>
      <c r="D6" s="412"/>
      <c r="E6" s="412"/>
      <c r="F6" s="412"/>
      <c r="G6" s="190">
        <f>27500</f>
        <v>27500</v>
      </c>
      <c r="H6" s="190">
        <f>49894</f>
        <v>49894</v>
      </c>
    </row>
    <row r="7" spans="1:8" ht="12.75">
      <c r="A7" s="97"/>
      <c r="B7" s="97"/>
      <c r="C7" s="97" t="s">
        <v>111</v>
      </c>
      <c r="D7" s="412" t="s">
        <v>144</v>
      </c>
      <c r="E7" s="412"/>
      <c r="F7" s="412"/>
      <c r="G7" s="137">
        <f>CropLandUse!$F$32</f>
        <v>24000</v>
      </c>
      <c r="H7" s="138">
        <f>CropLandUse!$Q$32</f>
        <v>24000</v>
      </c>
    </row>
    <row r="8" spans="1:8" ht="12.75">
      <c r="A8" s="97"/>
      <c r="B8" s="97"/>
      <c r="C8" s="97" t="s">
        <v>264</v>
      </c>
      <c r="D8" s="412"/>
      <c r="E8" s="412"/>
      <c r="F8" s="412"/>
      <c r="G8" s="137">
        <f>LvstkPlan!$E$34</f>
        <v>0</v>
      </c>
      <c r="H8" s="138">
        <f>LvstkPlan!$T$34</f>
        <v>0</v>
      </c>
    </row>
    <row r="9" spans="1:8" ht="12.75">
      <c r="A9" s="97"/>
      <c r="B9" s="97"/>
      <c r="C9" s="185" t="s">
        <v>251</v>
      </c>
      <c r="D9" s="412"/>
      <c r="E9" s="412"/>
      <c r="F9" s="412"/>
      <c r="G9" s="190">
        <f>0</f>
        <v>0</v>
      </c>
      <c r="H9" s="190">
        <f>0</f>
        <v>0</v>
      </c>
    </row>
    <row r="10" spans="1:8" ht="13.5" thickBot="1">
      <c r="A10" s="97"/>
      <c r="B10" s="97"/>
      <c r="C10" s="185" t="s">
        <v>54</v>
      </c>
      <c r="D10" s="412"/>
      <c r="E10" s="412"/>
      <c r="F10" s="412"/>
      <c r="G10" s="191">
        <f>0</f>
        <v>0</v>
      </c>
      <c r="H10" s="191">
        <f>0</f>
        <v>0</v>
      </c>
    </row>
    <row r="11" spans="1:8" ht="13.5" thickTop="1">
      <c r="A11" s="97"/>
      <c r="B11" s="97" t="s">
        <v>112</v>
      </c>
      <c r="C11" s="97"/>
      <c r="D11" s="97"/>
      <c r="E11" s="97"/>
      <c r="F11" s="97"/>
      <c r="G11" s="96">
        <f>SUM(G6:G10)</f>
        <v>51500</v>
      </c>
      <c r="H11" s="96">
        <f>SUM(H6:H10)</f>
        <v>73894</v>
      </c>
    </row>
    <row r="12" spans="1:8" ht="12.75">
      <c r="A12" s="97"/>
      <c r="B12" s="97"/>
      <c r="C12" s="97"/>
      <c r="D12" s="97"/>
      <c r="E12" s="97"/>
      <c r="F12" s="97"/>
      <c r="G12" s="97"/>
      <c r="H12" s="97"/>
    </row>
    <row r="13" spans="1:8" ht="12.75">
      <c r="A13" s="97"/>
      <c r="B13" s="97" t="s">
        <v>113</v>
      </c>
      <c r="C13" s="97"/>
      <c r="D13" s="413" t="s">
        <v>140</v>
      </c>
      <c r="E13" s="413"/>
      <c r="F13" s="413"/>
      <c r="G13" s="95"/>
      <c r="H13" s="95"/>
    </row>
    <row r="14" spans="1:8" ht="12.75">
      <c r="A14" s="97"/>
      <c r="B14" s="97"/>
      <c r="C14" s="97" t="s">
        <v>114</v>
      </c>
      <c r="D14" s="412" t="s">
        <v>141</v>
      </c>
      <c r="E14" s="412"/>
      <c r="F14" s="412"/>
      <c r="G14" s="190">
        <f>6364*90</f>
        <v>572760</v>
      </c>
      <c r="H14" s="190">
        <f>6364*90</f>
        <v>572760</v>
      </c>
    </row>
    <row r="15" spans="1:8" ht="12.75">
      <c r="A15" s="97"/>
      <c r="B15" s="97"/>
      <c r="C15" s="97" t="s">
        <v>103</v>
      </c>
      <c r="D15" s="412" t="s">
        <v>142</v>
      </c>
      <c r="E15" s="412"/>
      <c r="F15" s="412"/>
      <c r="G15" s="190">
        <f>800*450</f>
        <v>360000</v>
      </c>
      <c r="H15" s="190">
        <f>800*450</f>
        <v>360000</v>
      </c>
    </row>
    <row r="16" spans="1:8" ht="12.75">
      <c r="A16" s="97"/>
      <c r="B16" s="97"/>
      <c r="C16" s="97" t="s">
        <v>147</v>
      </c>
      <c r="D16" s="409"/>
      <c r="E16" s="410"/>
      <c r="F16" s="411"/>
      <c r="G16" s="190">
        <f>0</f>
        <v>0</v>
      </c>
      <c r="H16" s="190">
        <f>0</f>
        <v>0</v>
      </c>
    </row>
    <row r="17" spans="1:8" ht="12.75">
      <c r="A17" s="97"/>
      <c r="B17" s="97"/>
      <c r="C17" s="97" t="s">
        <v>245</v>
      </c>
      <c r="D17" s="412" t="s">
        <v>143</v>
      </c>
      <c r="E17" s="412"/>
      <c r="F17" s="412"/>
      <c r="G17" s="190">
        <f>200000</f>
        <v>200000</v>
      </c>
      <c r="H17" s="190">
        <f>200000</f>
        <v>200000</v>
      </c>
    </row>
    <row r="18" spans="1:8" ht="12.75">
      <c r="A18" s="97"/>
      <c r="B18" s="97"/>
      <c r="C18" s="97" t="s">
        <v>115</v>
      </c>
      <c r="D18" s="417"/>
      <c r="E18" s="417"/>
      <c r="F18" s="417"/>
      <c r="G18" s="135"/>
      <c r="H18" s="136"/>
    </row>
    <row r="19" spans="1:8" ht="12.75">
      <c r="A19" s="97"/>
      <c r="B19" s="97"/>
      <c r="C19" s="97" t="s">
        <v>244</v>
      </c>
      <c r="D19" s="412" t="s">
        <v>148</v>
      </c>
      <c r="E19" s="412"/>
      <c r="F19" s="412"/>
      <c r="G19" s="137">
        <f>LvstkPlan!E9</f>
        <v>315000</v>
      </c>
      <c r="H19" s="138">
        <f>LvstkPlan!T9</f>
        <v>315000</v>
      </c>
    </row>
    <row r="20" spans="1:11" ht="12.75">
      <c r="A20" s="97"/>
      <c r="B20" s="97"/>
      <c r="C20" s="97" t="s">
        <v>243</v>
      </c>
      <c r="D20" s="409" t="s">
        <v>149</v>
      </c>
      <c r="E20" s="410"/>
      <c r="F20" s="411"/>
      <c r="G20" s="137">
        <f>LvstkPlan!E10</f>
        <v>38500</v>
      </c>
      <c r="H20" s="138">
        <f>LvstkPlan!T10</f>
        <v>38500</v>
      </c>
      <c r="K20" s="67"/>
    </row>
    <row r="21" spans="1:11" ht="12.75">
      <c r="A21" s="97"/>
      <c r="B21" s="97"/>
      <c r="C21" s="97" t="s">
        <v>242</v>
      </c>
      <c r="D21" s="412" t="s">
        <v>167</v>
      </c>
      <c r="E21" s="412"/>
      <c r="F21" s="412"/>
      <c r="G21" s="137">
        <f>DepInventory!$M$45</f>
        <v>12000</v>
      </c>
      <c r="H21" s="138">
        <f>DepInventory!$O$45</f>
        <v>12000</v>
      </c>
      <c r="K21" s="67"/>
    </row>
    <row r="22" spans="1:11" ht="12.75">
      <c r="A22" s="97"/>
      <c r="B22" s="97"/>
      <c r="C22" s="97" t="s">
        <v>241</v>
      </c>
      <c r="D22" s="412" t="s">
        <v>167</v>
      </c>
      <c r="E22" s="412"/>
      <c r="F22" s="412"/>
      <c r="G22" s="137">
        <f>DepInventory!$M$74+DepInventory!$M$84+DepInventory!$M$95+DepInventory!$M$103</f>
        <v>207760</v>
      </c>
      <c r="H22" s="137">
        <f>DepInventory!$O$74+DepInventory!$O$84+DepInventory!$O$95+DepInventory!$O$103-DepInventory!$E$127</f>
        <v>191550</v>
      </c>
      <c r="K22" s="67"/>
    </row>
    <row r="23" spans="1:11" ht="12.75">
      <c r="A23" s="97"/>
      <c r="B23" s="97"/>
      <c r="C23" s="97" t="s">
        <v>116</v>
      </c>
      <c r="D23" s="412" t="s">
        <v>167</v>
      </c>
      <c r="E23" s="412"/>
      <c r="F23" s="412"/>
      <c r="G23" s="137">
        <f>DepInventory!$M$27+DepInventory!$M$57</f>
        <v>260000</v>
      </c>
      <c r="H23" s="137">
        <f>DepInventory!$O$27+DepInventory!$O$57</f>
        <v>249000</v>
      </c>
      <c r="K23" s="67"/>
    </row>
    <row r="24" spans="1:11" ht="12.75">
      <c r="A24" s="97"/>
      <c r="B24" s="97"/>
      <c r="C24" s="97" t="s">
        <v>373</v>
      </c>
      <c r="D24" s="256"/>
      <c r="E24" s="257"/>
      <c r="F24" s="258"/>
      <c r="G24" s="254"/>
      <c r="H24" s="137">
        <f>(DepInventory!$E$142-DepInventory!$J$142)</f>
        <v>0</v>
      </c>
      <c r="K24" s="67"/>
    </row>
    <row r="25" spans="1:11" ht="13.5" thickBot="1">
      <c r="A25" s="97"/>
      <c r="B25" s="97"/>
      <c r="C25" s="97" t="s">
        <v>250</v>
      </c>
      <c r="D25" s="409"/>
      <c r="E25" s="410"/>
      <c r="F25" s="411"/>
      <c r="G25" s="191">
        <v>0</v>
      </c>
      <c r="H25" s="191">
        <v>0</v>
      </c>
      <c r="K25" s="67"/>
    </row>
    <row r="26" spans="1:11" ht="14.25" thickBot="1" thickTop="1">
      <c r="A26" s="97"/>
      <c r="B26" s="97" t="s">
        <v>117</v>
      </c>
      <c r="C26" s="97"/>
      <c r="D26" s="97"/>
      <c r="E26" s="97"/>
      <c r="F26" s="97"/>
      <c r="G26" s="276">
        <f>SUM(G14:G25)</f>
        <v>1966020</v>
      </c>
      <c r="H26" s="276">
        <f>SUM(H14:H25)</f>
        <v>1938810</v>
      </c>
      <c r="K26" s="67"/>
    </row>
    <row r="27" spans="1:11" ht="13.5" thickTop="1">
      <c r="A27" s="97"/>
      <c r="B27" s="97"/>
      <c r="C27" s="97" t="s">
        <v>118</v>
      </c>
      <c r="D27" s="97"/>
      <c r="E27" s="97"/>
      <c r="F27" s="97"/>
      <c r="G27" s="92">
        <f>G11+G26</f>
        <v>2017520</v>
      </c>
      <c r="H27" s="92">
        <f>H11+H26</f>
        <v>2012704</v>
      </c>
      <c r="K27" s="67"/>
    </row>
    <row r="28" spans="1:8" ht="12.75">
      <c r="A28" s="97"/>
      <c r="B28" s="97"/>
      <c r="C28" s="97"/>
      <c r="D28" s="97"/>
      <c r="E28" s="97"/>
      <c r="F28" s="97"/>
      <c r="G28" s="97"/>
      <c r="H28" s="97"/>
    </row>
    <row r="29" spans="1:8" ht="12.75">
      <c r="A29" s="97"/>
      <c r="B29" s="97" t="s">
        <v>146</v>
      </c>
      <c r="C29" s="97"/>
      <c r="D29" s="413" t="s">
        <v>140</v>
      </c>
      <c r="E29" s="413"/>
      <c r="F29" s="413"/>
      <c r="G29" s="96"/>
      <c r="H29" s="96"/>
    </row>
    <row r="30" spans="1:8" ht="12.75">
      <c r="A30" s="97"/>
      <c r="B30" s="97"/>
      <c r="C30" s="97" t="s">
        <v>119</v>
      </c>
      <c r="D30" s="412"/>
      <c r="E30" s="412"/>
      <c r="F30" s="412"/>
      <c r="G30" s="190">
        <f>0</f>
        <v>0</v>
      </c>
      <c r="H30" s="190">
        <f>0</f>
        <v>0</v>
      </c>
    </row>
    <row r="31" spans="1:8" ht="12.75">
      <c r="A31" s="97"/>
      <c r="B31" s="97"/>
      <c r="C31" s="97" t="s">
        <v>299</v>
      </c>
      <c r="D31" s="412" t="s">
        <v>252</v>
      </c>
      <c r="E31" s="412"/>
      <c r="F31" s="412"/>
      <c r="G31" s="190">
        <f>6000</f>
        <v>6000</v>
      </c>
      <c r="H31" s="190">
        <f>6000</f>
        <v>6000</v>
      </c>
    </row>
    <row r="32" spans="1:8" ht="12.75">
      <c r="A32" s="97"/>
      <c r="B32" s="97"/>
      <c r="C32" s="97" t="s">
        <v>298</v>
      </c>
      <c r="D32" s="409"/>
      <c r="E32" s="410"/>
      <c r="F32" s="411"/>
      <c r="G32" s="190">
        <v>0</v>
      </c>
      <c r="H32" s="190">
        <v>0</v>
      </c>
    </row>
    <row r="33" spans="1:8" ht="12.75">
      <c r="A33" s="97"/>
      <c r="B33" s="97"/>
      <c r="C33" s="97" t="s">
        <v>248</v>
      </c>
      <c r="D33" s="409"/>
      <c r="E33" s="410"/>
      <c r="F33" s="411"/>
      <c r="G33" s="190">
        <v>0</v>
      </c>
      <c r="H33" s="190">
        <v>0</v>
      </c>
    </row>
    <row r="34" spans="1:8" ht="13.5" thickBot="1">
      <c r="A34" s="97"/>
      <c r="B34" s="97"/>
      <c r="C34" s="97" t="s">
        <v>318</v>
      </c>
      <c r="D34" s="412"/>
      <c r="E34" s="412"/>
      <c r="F34" s="412"/>
      <c r="G34" s="191">
        <f>11200</f>
        <v>11200</v>
      </c>
      <c r="H34" s="191">
        <f>12100</f>
        <v>12100</v>
      </c>
    </row>
    <row r="35" spans="1:8" ht="13.5" thickTop="1">
      <c r="A35" s="97"/>
      <c r="B35" s="97" t="s">
        <v>120</v>
      </c>
      <c r="C35" s="97"/>
      <c r="D35" s="414"/>
      <c r="E35" s="415"/>
      <c r="F35" s="416"/>
      <c r="G35" s="96">
        <f>SUM(G30:G34)</f>
        <v>17200</v>
      </c>
      <c r="H35" s="96">
        <f>SUM(H30:H34)</f>
        <v>18100</v>
      </c>
    </row>
    <row r="36" spans="1:8" ht="12.75">
      <c r="A36" s="97"/>
      <c r="B36" s="97"/>
      <c r="C36" s="97"/>
      <c r="D36" s="97"/>
      <c r="E36" s="97"/>
      <c r="F36" s="97"/>
      <c r="G36" s="96"/>
      <c r="H36" s="96"/>
    </row>
    <row r="37" spans="1:8" ht="12.75">
      <c r="A37" s="97"/>
      <c r="B37" s="408" t="s">
        <v>145</v>
      </c>
      <c r="C37" s="408"/>
      <c r="D37" s="413" t="s">
        <v>140</v>
      </c>
      <c r="E37" s="413"/>
      <c r="F37" s="413"/>
      <c r="G37" s="96"/>
      <c r="H37" s="96"/>
    </row>
    <row r="38" spans="1:8" ht="12.75">
      <c r="A38" s="97"/>
      <c r="B38" s="97"/>
      <c r="C38" s="97" t="s">
        <v>115</v>
      </c>
      <c r="D38" s="412"/>
      <c r="E38" s="412"/>
      <c r="F38" s="412"/>
      <c r="G38" s="190">
        <f>0</f>
        <v>0</v>
      </c>
      <c r="H38" s="190">
        <f>0</f>
        <v>0</v>
      </c>
    </row>
    <row r="39" spans="1:8" ht="12.75">
      <c r="A39" s="97"/>
      <c r="B39" s="97"/>
      <c r="C39" s="97" t="s">
        <v>121</v>
      </c>
      <c r="D39" s="412"/>
      <c r="E39" s="412"/>
      <c r="F39" s="412"/>
      <c r="G39" s="190">
        <f>50000</f>
        <v>50000</v>
      </c>
      <c r="H39" s="190">
        <f>45000</f>
        <v>45000</v>
      </c>
    </row>
    <row r="40" spans="1:8" ht="12.75">
      <c r="A40" s="97"/>
      <c r="B40" s="97"/>
      <c r="C40" s="97" t="s">
        <v>122</v>
      </c>
      <c r="D40" s="412"/>
      <c r="E40" s="412"/>
      <c r="F40" s="412"/>
      <c r="G40" s="190">
        <f>120000</f>
        <v>120000</v>
      </c>
      <c r="H40" s="190">
        <f>112900</f>
        <v>112900</v>
      </c>
    </row>
    <row r="41" spans="1:8" ht="12.75">
      <c r="A41" s="97"/>
      <c r="B41" s="97"/>
      <c r="C41" s="97" t="s">
        <v>377</v>
      </c>
      <c r="D41" s="277"/>
      <c r="E41" s="278"/>
      <c r="F41" s="279"/>
      <c r="G41" s="280"/>
      <c r="H41" s="255">
        <f>DepInventory!$G$143</f>
        <v>0</v>
      </c>
    </row>
    <row r="42" spans="1:8" ht="13.5" thickBot="1">
      <c r="A42" s="97"/>
      <c r="B42" s="97"/>
      <c r="C42" s="97" t="s">
        <v>249</v>
      </c>
      <c r="D42" s="409"/>
      <c r="E42" s="410"/>
      <c r="F42" s="411"/>
      <c r="G42" s="191">
        <v>0</v>
      </c>
      <c r="H42" s="191">
        <v>0</v>
      </c>
    </row>
    <row r="43" spans="1:8" ht="14.25" thickBot="1" thickTop="1">
      <c r="A43" s="97"/>
      <c r="B43" s="97" t="s">
        <v>123</v>
      </c>
      <c r="C43" s="97"/>
      <c r="D43" s="408"/>
      <c r="E43" s="408"/>
      <c r="F43" s="408"/>
      <c r="G43" s="281">
        <f>SUM(G38:G42)</f>
        <v>170000</v>
      </c>
      <c r="H43" s="281">
        <f>SUM(H38:H42)</f>
        <v>157900</v>
      </c>
    </row>
    <row r="44" spans="1:8" ht="13.5" thickTop="1">
      <c r="A44" s="97"/>
      <c r="B44" s="97"/>
      <c r="C44" s="97" t="s">
        <v>124</v>
      </c>
      <c r="D44" s="408"/>
      <c r="E44" s="408"/>
      <c r="F44" s="408"/>
      <c r="G44" s="96">
        <f>G35+G43</f>
        <v>187200</v>
      </c>
      <c r="H44" s="96">
        <f>H35+H43</f>
        <v>176000</v>
      </c>
    </row>
    <row r="45" spans="1:8" ht="12.75">
      <c r="A45" s="97"/>
      <c r="B45" s="97"/>
      <c r="C45" s="97"/>
      <c r="D45" s="97"/>
      <c r="E45" s="97"/>
      <c r="F45" s="97"/>
      <c r="G45" s="96"/>
      <c r="H45" s="96"/>
    </row>
    <row r="46" spans="1:8" ht="12.75">
      <c r="A46" s="97"/>
      <c r="B46" s="97" t="s">
        <v>127</v>
      </c>
      <c r="C46" s="97"/>
      <c r="D46" s="97"/>
      <c r="E46" s="97"/>
      <c r="F46" s="97"/>
      <c r="G46" s="96">
        <f>G27-G44</f>
        <v>1830320</v>
      </c>
      <c r="H46" s="96">
        <f>H27-H44</f>
        <v>1836704</v>
      </c>
    </row>
    <row r="47" spans="1:8" ht="12.75">
      <c r="A47" s="97"/>
      <c r="B47" s="97"/>
      <c r="C47" s="97"/>
      <c r="D47" s="97"/>
      <c r="E47" s="97"/>
      <c r="F47" s="97"/>
      <c r="G47" s="97"/>
      <c r="H47" s="97"/>
    </row>
    <row r="48" spans="1:8" ht="12.75">
      <c r="A48" s="97"/>
      <c r="B48" s="97"/>
      <c r="C48" s="97"/>
      <c r="D48" s="97"/>
      <c r="E48" s="97"/>
      <c r="F48" s="149" t="s">
        <v>180</v>
      </c>
      <c r="G48" s="97"/>
      <c r="H48" s="96">
        <f>H46-G46</f>
        <v>6384</v>
      </c>
    </row>
    <row r="56" spans="3:4" ht="15.75">
      <c r="C56" s="193" t="s">
        <v>332</v>
      </c>
      <c r="D56" s="192"/>
    </row>
    <row r="57" spans="2:8" ht="15.75">
      <c r="B57" s="97"/>
      <c r="C57" s="274" t="s">
        <v>330</v>
      </c>
      <c r="D57" s="97"/>
      <c r="E57" s="97"/>
      <c r="F57" s="97"/>
      <c r="G57" s="97"/>
      <c r="H57" s="97"/>
    </row>
    <row r="58" spans="2:8" ht="12.75">
      <c r="B58" s="97"/>
      <c r="C58" s="97"/>
      <c r="D58" s="97"/>
      <c r="E58" s="97"/>
      <c r="F58" s="97"/>
      <c r="G58" s="275" t="s">
        <v>125</v>
      </c>
      <c r="H58" s="275" t="s">
        <v>126</v>
      </c>
    </row>
    <row r="59" spans="2:8" ht="12.75">
      <c r="B59" s="97" t="s">
        <v>109</v>
      </c>
      <c r="C59" s="97"/>
      <c r="D59" s="418" t="s">
        <v>331</v>
      </c>
      <c r="E59" s="418"/>
      <c r="F59" s="419"/>
      <c r="G59" s="208"/>
      <c r="H59" s="208"/>
    </row>
    <row r="60" spans="2:8" ht="12.75">
      <c r="B60" s="97"/>
      <c r="C60" s="97" t="s">
        <v>110</v>
      </c>
      <c r="D60" s="412"/>
      <c r="E60" s="412"/>
      <c r="F60" s="412"/>
      <c r="G60" s="190"/>
      <c r="H60" s="190"/>
    </row>
    <row r="61" spans="2:8" ht="12.75">
      <c r="B61" s="97"/>
      <c r="C61" s="97" t="s">
        <v>111</v>
      </c>
      <c r="D61" s="412"/>
      <c r="E61" s="412"/>
      <c r="F61" s="412"/>
      <c r="G61" s="227"/>
      <c r="H61" s="227"/>
    </row>
    <row r="62" spans="2:8" ht="12.75">
      <c r="B62" s="97"/>
      <c r="C62" s="97" t="s">
        <v>264</v>
      </c>
      <c r="D62" s="412"/>
      <c r="E62" s="412"/>
      <c r="F62" s="412"/>
      <c r="G62" s="227"/>
      <c r="H62" s="227"/>
    </row>
    <row r="63" spans="2:8" ht="12.75">
      <c r="B63" s="97"/>
      <c r="C63" s="185" t="s">
        <v>54</v>
      </c>
      <c r="D63" s="412"/>
      <c r="E63" s="412"/>
      <c r="F63" s="412"/>
      <c r="G63" s="190"/>
      <c r="H63" s="190"/>
    </row>
    <row r="64" spans="2:8" ht="13.5" thickBot="1">
      <c r="B64" s="97"/>
      <c r="C64" s="185" t="s">
        <v>54</v>
      </c>
      <c r="D64" s="412"/>
      <c r="E64" s="412"/>
      <c r="F64" s="412"/>
      <c r="G64" s="191"/>
      <c r="H64" s="191"/>
    </row>
    <row r="65" spans="2:8" ht="13.5" thickTop="1">
      <c r="B65" s="97" t="s">
        <v>112</v>
      </c>
      <c r="C65" s="97"/>
      <c r="D65" s="97"/>
      <c r="E65" s="97"/>
      <c r="F65" s="97"/>
      <c r="G65" s="96"/>
      <c r="H65" s="96"/>
    </row>
    <row r="66" spans="2:8" ht="12.75">
      <c r="B66" s="97"/>
      <c r="C66" s="97"/>
      <c r="D66" s="97"/>
      <c r="E66" s="97"/>
      <c r="F66" s="97"/>
      <c r="G66" s="97"/>
      <c r="H66" s="97"/>
    </row>
    <row r="67" spans="2:8" ht="12.75">
      <c r="B67" s="97" t="s">
        <v>113</v>
      </c>
      <c r="C67" s="97"/>
      <c r="D67" s="413" t="s">
        <v>140</v>
      </c>
      <c r="E67" s="413"/>
      <c r="F67" s="413"/>
      <c r="G67" s="95"/>
      <c r="H67" s="95"/>
    </row>
    <row r="68" spans="2:8" ht="12.75">
      <c r="B68" s="97"/>
      <c r="C68" s="97" t="s">
        <v>114</v>
      </c>
      <c r="D68" s="412"/>
      <c r="E68" s="412"/>
      <c r="F68" s="412"/>
      <c r="G68" s="190"/>
      <c r="H68" s="190"/>
    </row>
    <row r="69" spans="2:8" ht="12.75">
      <c r="B69" s="97"/>
      <c r="C69" s="97" t="s">
        <v>103</v>
      </c>
      <c r="D69" s="412"/>
      <c r="E69" s="412"/>
      <c r="F69" s="412"/>
      <c r="G69" s="190"/>
      <c r="H69" s="190"/>
    </row>
    <row r="70" spans="2:8" ht="12.75">
      <c r="B70" s="97"/>
      <c r="C70" s="97" t="s">
        <v>147</v>
      </c>
      <c r="D70" s="409"/>
      <c r="E70" s="410"/>
      <c r="F70" s="411"/>
      <c r="G70" s="190"/>
      <c r="H70" s="190"/>
    </row>
    <row r="71" spans="2:8" ht="12.75">
      <c r="B71" s="97"/>
      <c r="C71" s="97" t="s">
        <v>245</v>
      </c>
      <c r="D71" s="412"/>
      <c r="E71" s="412"/>
      <c r="F71" s="412"/>
      <c r="G71" s="190"/>
      <c r="H71" s="190"/>
    </row>
    <row r="72" spans="2:8" ht="12.75">
      <c r="B72" s="97"/>
      <c r="C72" s="97" t="s">
        <v>115</v>
      </c>
      <c r="D72" s="417"/>
      <c r="E72" s="417"/>
      <c r="F72" s="417"/>
      <c r="G72" s="135"/>
      <c r="H72" s="136"/>
    </row>
    <row r="73" spans="2:8" ht="12.75">
      <c r="B73" s="97"/>
      <c r="C73" s="97" t="s">
        <v>244</v>
      </c>
      <c r="D73" s="412"/>
      <c r="E73" s="412"/>
      <c r="F73" s="412"/>
      <c r="G73" s="227"/>
      <c r="H73" s="227"/>
    </row>
    <row r="74" spans="2:8" ht="12.75">
      <c r="B74" s="97"/>
      <c r="C74" s="97" t="s">
        <v>243</v>
      </c>
      <c r="D74" s="409"/>
      <c r="E74" s="410"/>
      <c r="F74" s="411"/>
      <c r="G74" s="227"/>
      <c r="H74" s="227"/>
    </row>
    <row r="75" spans="2:8" ht="12.75">
      <c r="B75" s="97"/>
      <c r="C75" s="97" t="s">
        <v>242</v>
      </c>
      <c r="D75" s="412"/>
      <c r="E75" s="412"/>
      <c r="F75" s="412"/>
      <c r="G75" s="227"/>
      <c r="H75" s="227"/>
    </row>
    <row r="76" spans="2:8" ht="12.75">
      <c r="B76" s="97"/>
      <c r="C76" s="97" t="s">
        <v>241</v>
      </c>
      <c r="D76" s="412"/>
      <c r="E76" s="412"/>
      <c r="F76" s="412"/>
      <c r="G76" s="227"/>
      <c r="H76" s="227"/>
    </row>
    <row r="77" spans="2:8" ht="12.75">
      <c r="B77" s="97"/>
      <c r="C77" s="97" t="s">
        <v>116</v>
      </c>
      <c r="D77" s="412"/>
      <c r="E77" s="412"/>
      <c r="F77" s="412"/>
      <c r="G77" s="227"/>
      <c r="H77" s="227"/>
    </row>
    <row r="78" spans="2:8" ht="12.75">
      <c r="B78" s="97"/>
      <c r="C78" s="97" t="s">
        <v>373</v>
      </c>
      <c r="D78" s="256"/>
      <c r="E78" s="257"/>
      <c r="F78" s="258"/>
      <c r="G78" s="254"/>
      <c r="H78" s="137"/>
    </row>
    <row r="79" spans="2:8" ht="13.5" thickBot="1">
      <c r="B79" s="97"/>
      <c r="C79" s="97" t="s">
        <v>250</v>
      </c>
      <c r="D79" s="409"/>
      <c r="E79" s="410"/>
      <c r="F79" s="411"/>
      <c r="G79" s="191"/>
      <c r="H79" s="191"/>
    </row>
    <row r="80" spans="2:8" ht="14.25" thickBot="1" thickTop="1">
      <c r="B80" s="97" t="s">
        <v>117</v>
      </c>
      <c r="C80" s="97"/>
      <c r="D80" s="97"/>
      <c r="E80" s="97"/>
      <c r="F80" s="97"/>
      <c r="G80" s="299"/>
      <c r="H80" s="299"/>
    </row>
    <row r="81" spans="2:8" ht="13.5" thickTop="1">
      <c r="B81" s="97"/>
      <c r="C81" s="97" t="s">
        <v>118</v>
      </c>
      <c r="D81" s="97"/>
      <c r="E81" s="97"/>
      <c r="F81" s="97"/>
      <c r="G81" s="300"/>
      <c r="H81" s="300"/>
    </row>
    <row r="82" spans="2:8" ht="12.75">
      <c r="B82" s="97"/>
      <c r="C82" s="97"/>
      <c r="D82" s="97"/>
      <c r="E82" s="97"/>
      <c r="F82" s="97"/>
      <c r="G82" s="97"/>
      <c r="H82" s="97"/>
    </row>
    <row r="83" spans="2:8" ht="12.75">
      <c r="B83" s="97" t="s">
        <v>146</v>
      </c>
      <c r="C83" s="97"/>
      <c r="D83" s="413" t="s">
        <v>140</v>
      </c>
      <c r="E83" s="413"/>
      <c r="F83" s="413"/>
      <c r="G83" s="96"/>
      <c r="H83" s="96"/>
    </row>
    <row r="84" spans="2:8" ht="12.75">
      <c r="B84" s="97"/>
      <c r="C84" s="97" t="s">
        <v>119</v>
      </c>
      <c r="D84" s="412"/>
      <c r="E84" s="412"/>
      <c r="F84" s="412"/>
      <c r="G84" s="190"/>
      <c r="H84" s="190"/>
    </row>
    <row r="85" spans="2:8" ht="12.75">
      <c r="B85" s="97"/>
      <c r="C85" s="97" t="s">
        <v>299</v>
      </c>
      <c r="D85" s="412"/>
      <c r="E85" s="412"/>
      <c r="F85" s="412"/>
      <c r="G85" s="190"/>
      <c r="H85" s="190"/>
    </row>
    <row r="86" spans="2:8" ht="12.75">
      <c r="B86" s="97"/>
      <c r="C86" s="97" t="s">
        <v>298</v>
      </c>
      <c r="D86" s="409"/>
      <c r="E86" s="410"/>
      <c r="F86" s="411"/>
      <c r="G86" s="190"/>
      <c r="H86" s="190"/>
    </row>
    <row r="87" spans="2:8" ht="12.75">
      <c r="B87" s="97"/>
      <c r="C87" s="97" t="s">
        <v>248</v>
      </c>
      <c r="D87" s="409"/>
      <c r="E87" s="410"/>
      <c r="F87" s="411"/>
      <c r="G87" s="190"/>
      <c r="H87" s="190"/>
    </row>
    <row r="88" spans="2:8" ht="13.5" thickBot="1">
      <c r="B88" s="97"/>
      <c r="C88" s="97" t="s">
        <v>318</v>
      </c>
      <c r="D88" s="412"/>
      <c r="E88" s="412"/>
      <c r="F88" s="412"/>
      <c r="G88" s="191"/>
      <c r="H88" s="191"/>
    </row>
    <row r="89" spans="2:8" ht="13.5" thickTop="1">
      <c r="B89" s="97" t="s">
        <v>120</v>
      </c>
      <c r="C89" s="97"/>
      <c r="D89" s="414"/>
      <c r="E89" s="415"/>
      <c r="F89" s="416"/>
      <c r="G89" s="297"/>
      <c r="H89" s="297"/>
    </row>
    <row r="90" spans="2:8" ht="12.75">
      <c r="B90" s="97"/>
      <c r="C90" s="97"/>
      <c r="D90" s="97"/>
      <c r="E90" s="97"/>
      <c r="F90" s="97"/>
      <c r="G90" s="96"/>
      <c r="H90" s="96"/>
    </row>
    <row r="91" spans="2:8" ht="12.75">
      <c r="B91" s="408" t="s">
        <v>145</v>
      </c>
      <c r="C91" s="408"/>
      <c r="D91" s="413" t="s">
        <v>140</v>
      </c>
      <c r="E91" s="413"/>
      <c r="F91" s="413"/>
      <c r="G91" s="96"/>
      <c r="H91" s="96"/>
    </row>
    <row r="92" spans="2:8" ht="12.75">
      <c r="B92" s="97"/>
      <c r="C92" s="97" t="s">
        <v>115</v>
      </c>
      <c r="D92" s="412"/>
      <c r="E92" s="412"/>
      <c r="F92" s="412"/>
      <c r="G92" s="190"/>
      <c r="H92" s="190"/>
    </row>
    <row r="93" spans="2:8" ht="12.75">
      <c r="B93" s="97"/>
      <c r="C93" s="97" t="s">
        <v>121</v>
      </c>
      <c r="D93" s="412"/>
      <c r="E93" s="412"/>
      <c r="F93" s="412"/>
      <c r="G93" s="190"/>
      <c r="H93" s="190"/>
    </row>
    <row r="94" spans="2:8" ht="12.75">
      <c r="B94" s="97"/>
      <c r="C94" s="97" t="s">
        <v>122</v>
      </c>
      <c r="D94" s="412"/>
      <c r="E94" s="412"/>
      <c r="F94" s="412"/>
      <c r="G94" s="190"/>
      <c r="H94" s="190"/>
    </row>
    <row r="95" spans="2:8" ht="12.75">
      <c r="B95" s="97"/>
      <c r="C95" s="97" t="s">
        <v>377</v>
      </c>
      <c r="D95" s="277"/>
      <c r="E95" s="278"/>
      <c r="F95" s="279"/>
      <c r="G95" s="280"/>
      <c r="H95" s="255"/>
    </row>
    <row r="96" spans="2:8" ht="13.5" thickBot="1">
      <c r="B96" s="97"/>
      <c r="C96" s="97" t="s">
        <v>249</v>
      </c>
      <c r="D96" s="409"/>
      <c r="E96" s="410"/>
      <c r="F96" s="411"/>
      <c r="G96" s="191"/>
      <c r="H96" s="191"/>
    </row>
    <row r="97" spans="2:8" ht="14.25" thickBot="1" thickTop="1">
      <c r="B97" s="97" t="s">
        <v>123</v>
      </c>
      <c r="C97" s="97"/>
      <c r="D97" s="408"/>
      <c r="E97" s="408"/>
      <c r="F97" s="408"/>
      <c r="G97" s="301"/>
      <c r="H97" s="301"/>
    </row>
    <row r="98" spans="2:8" ht="13.5" thickTop="1">
      <c r="B98" s="97"/>
      <c r="C98" s="97" t="s">
        <v>124</v>
      </c>
      <c r="D98" s="408"/>
      <c r="E98" s="408"/>
      <c r="F98" s="408"/>
      <c r="G98" s="297"/>
      <c r="H98" s="297"/>
    </row>
    <row r="99" spans="2:8" ht="12.75">
      <c r="B99" s="97"/>
      <c r="C99" s="97"/>
      <c r="D99" s="97"/>
      <c r="E99" s="97"/>
      <c r="F99" s="97"/>
      <c r="G99" s="96"/>
      <c r="H99" s="96"/>
    </row>
    <row r="100" spans="2:8" ht="12.75">
      <c r="B100" s="97" t="s">
        <v>127</v>
      </c>
      <c r="C100" s="97"/>
      <c r="D100" s="97"/>
      <c r="E100" s="97"/>
      <c r="F100" s="97"/>
      <c r="G100" s="218"/>
      <c r="H100" s="218"/>
    </row>
    <row r="101" spans="2:8" ht="12.75">
      <c r="B101" s="97"/>
      <c r="C101" s="97"/>
      <c r="D101" s="97"/>
      <c r="E101" s="97"/>
      <c r="F101" s="97"/>
      <c r="G101" s="97"/>
      <c r="H101" s="97"/>
    </row>
    <row r="102" spans="2:8" ht="12.75">
      <c r="B102" s="97"/>
      <c r="C102" s="97"/>
      <c r="D102" s="97"/>
      <c r="E102" s="97"/>
      <c r="F102" s="149" t="s">
        <v>180</v>
      </c>
      <c r="G102" s="97"/>
      <c r="H102" s="218"/>
    </row>
  </sheetData>
  <sheetProtection sheet="1" objects="1" scenarios="1"/>
  <mergeCells count="66">
    <mergeCell ref="D97:F97"/>
    <mergeCell ref="D98:F98"/>
    <mergeCell ref="D9:F9"/>
    <mergeCell ref="D10:F10"/>
    <mergeCell ref="D13:F13"/>
    <mergeCell ref="D14:F14"/>
    <mergeCell ref="D21:F21"/>
    <mergeCell ref="D22:F22"/>
    <mergeCell ref="D23:F23"/>
    <mergeCell ref="D17:F17"/>
    <mergeCell ref="D31:F31"/>
    <mergeCell ref="D29:F29"/>
    <mergeCell ref="D30:F30"/>
    <mergeCell ref="D5:F5"/>
    <mergeCell ref="D6:F6"/>
    <mergeCell ref="D7:F7"/>
    <mergeCell ref="D8:F8"/>
    <mergeCell ref="D25:F25"/>
    <mergeCell ref="D15:F15"/>
    <mergeCell ref="D44:F44"/>
    <mergeCell ref="D16:F16"/>
    <mergeCell ref="D19:F19"/>
    <mergeCell ref="D20:F20"/>
    <mergeCell ref="D38:F38"/>
    <mergeCell ref="D39:F39"/>
    <mergeCell ref="D40:F40"/>
    <mergeCell ref="D18:F18"/>
    <mergeCell ref="B37:C37"/>
    <mergeCell ref="D35:F35"/>
    <mergeCell ref="D37:F37"/>
    <mergeCell ref="D42:F42"/>
    <mergeCell ref="D32:F32"/>
    <mergeCell ref="D34:F34"/>
    <mergeCell ref="D33:F33"/>
    <mergeCell ref="D59:F59"/>
    <mergeCell ref="D43:F43"/>
    <mergeCell ref="D60:F60"/>
    <mergeCell ref="D61:F61"/>
    <mergeCell ref="D62:F62"/>
    <mergeCell ref="D63:F63"/>
    <mergeCell ref="D64:F64"/>
    <mergeCell ref="D67:F67"/>
    <mergeCell ref="D68:F68"/>
    <mergeCell ref="D69:F69"/>
    <mergeCell ref="D70:F70"/>
    <mergeCell ref="D71:F71"/>
    <mergeCell ref="D72:F72"/>
    <mergeCell ref="D73:F73"/>
    <mergeCell ref="D74:F74"/>
    <mergeCell ref="D75:F75"/>
    <mergeCell ref="D76:F76"/>
    <mergeCell ref="D77:F77"/>
    <mergeCell ref="D83:F83"/>
    <mergeCell ref="D79:F79"/>
    <mergeCell ref="D84:F84"/>
    <mergeCell ref="D85:F85"/>
    <mergeCell ref="D86:F86"/>
    <mergeCell ref="D87:F87"/>
    <mergeCell ref="D88:F88"/>
    <mergeCell ref="D91:F91"/>
    <mergeCell ref="D89:F89"/>
    <mergeCell ref="B91:C91"/>
    <mergeCell ref="D96:F96"/>
    <mergeCell ref="D92:F92"/>
    <mergeCell ref="D93:F93"/>
    <mergeCell ref="D94:F94"/>
  </mergeCells>
  <printOptions/>
  <pageMargins left="0.75" right="0.75" top="1" bottom="1" header="0.5" footer="0.5"/>
  <pageSetup fitToHeight="1" fitToWidth="1" horizontalDpi="300" verticalDpi="300" orientation="portrait" scale="49"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F155"/>
  <sheetViews>
    <sheetView showGridLines="0" workbookViewId="0" topLeftCell="A1">
      <selection activeCell="A1" sqref="A1"/>
    </sheetView>
  </sheetViews>
  <sheetFormatPr defaultColWidth="9.140625" defaultRowHeight="12.75"/>
  <cols>
    <col min="1" max="1" width="6.421875" style="0" customWidth="1"/>
    <col min="2" max="2" width="3.28125" style="0" customWidth="1"/>
    <col min="3" max="3" width="57.28125" style="0" customWidth="1"/>
    <col min="4" max="4" width="11.8515625" style="0" customWidth="1"/>
  </cols>
  <sheetData>
    <row r="1" spans="1:6" ht="12.75">
      <c r="A1" s="97"/>
      <c r="B1" s="97"/>
      <c r="C1" s="97"/>
      <c r="D1" s="97"/>
      <c r="E1" s="97"/>
      <c r="F1" s="97"/>
    </row>
    <row r="2" spans="1:6" ht="12.75">
      <c r="A2" s="97"/>
      <c r="B2" s="97"/>
      <c r="C2" s="97"/>
      <c r="D2" s="97"/>
      <c r="E2" s="97"/>
      <c r="F2" s="97"/>
    </row>
    <row r="3" spans="1:6" ht="15.75">
      <c r="A3" s="97"/>
      <c r="B3" s="420" t="s">
        <v>276</v>
      </c>
      <c r="C3" s="421"/>
      <c r="D3" s="422"/>
      <c r="E3" s="97"/>
      <c r="F3" s="97"/>
    </row>
    <row r="4" spans="1:6" ht="13.5" thickBot="1">
      <c r="A4" s="97"/>
      <c r="B4" s="151" t="s">
        <v>102</v>
      </c>
      <c r="C4" s="150"/>
      <c r="D4" s="150">
        <f>CropLandUse!$Q$3</f>
        <v>2001</v>
      </c>
      <c r="E4" s="97"/>
      <c r="F4" s="97"/>
    </row>
    <row r="5" spans="1:6" ht="12.75">
      <c r="A5" s="97"/>
      <c r="B5" s="97" t="s">
        <v>350</v>
      </c>
      <c r="C5" s="97"/>
      <c r="D5" s="96">
        <f>SUM(LvstkPlan!$R$10:$R$12)+SUM(LvstkPlan!$R$16:$R$18)+SUM(LvstkPlan!$R$22:$R$24)+LvstkPlan!$R$34</f>
        <v>127149</v>
      </c>
      <c r="E5" s="97"/>
      <c r="F5" s="97"/>
    </row>
    <row r="6" spans="1:6" ht="12.75">
      <c r="A6" s="97"/>
      <c r="B6" s="97" t="s">
        <v>355</v>
      </c>
      <c r="C6" s="97"/>
      <c r="D6" s="92">
        <f>LvstkPlan!$R$9+LvstkPlan!$R$13+LvstkPlan!$R$15+LvstkPlan!$R$19+LvstkPlan!$R$21+LvstkPlan!$R$25</f>
        <v>34800</v>
      </c>
      <c r="E6" s="97"/>
      <c r="F6" s="97"/>
    </row>
    <row r="7" spans="1:6" ht="12.75">
      <c r="A7" s="97"/>
      <c r="B7" s="97" t="s">
        <v>356</v>
      </c>
      <c r="C7" s="97"/>
      <c r="D7" s="92">
        <f>DepInventory!$O$128</f>
        <v>0</v>
      </c>
      <c r="E7" s="284" t="s">
        <v>363</v>
      </c>
      <c r="F7" s="97"/>
    </row>
    <row r="8" spans="1:6" ht="12.75">
      <c r="A8" s="97"/>
      <c r="B8" s="97" t="s">
        <v>214</v>
      </c>
      <c r="C8" s="97"/>
      <c r="D8" s="92">
        <f>SUM(LvstkPlan!$R$36:R42)</f>
        <v>0</v>
      </c>
      <c r="E8" s="97"/>
      <c r="F8" s="97"/>
    </row>
    <row r="9" spans="1:6" ht="12.75">
      <c r="A9" s="97"/>
      <c r="B9" s="97" t="s">
        <v>351</v>
      </c>
      <c r="C9" s="97"/>
      <c r="D9" s="96">
        <f>CropLandUse!$N$32</f>
        <v>0</v>
      </c>
      <c r="E9" s="97"/>
      <c r="F9" s="97"/>
    </row>
    <row r="10" spans="1:6" ht="12.75">
      <c r="A10" s="97"/>
      <c r="B10" s="409" t="s">
        <v>210</v>
      </c>
      <c r="C10" s="411"/>
      <c r="D10" s="186">
        <v>0</v>
      </c>
      <c r="E10" s="97"/>
      <c r="F10" s="97"/>
    </row>
    <row r="11" spans="1:6" ht="12.75">
      <c r="A11" s="97"/>
      <c r="B11" s="409" t="s">
        <v>210</v>
      </c>
      <c r="C11" s="411"/>
      <c r="D11" s="186">
        <v>0</v>
      </c>
      <c r="E11" s="97"/>
      <c r="F11" s="97"/>
    </row>
    <row r="12" spans="1:6" ht="12.75">
      <c r="A12" s="97"/>
      <c r="B12" s="409" t="s">
        <v>202</v>
      </c>
      <c r="C12" s="411"/>
      <c r="D12" s="186">
        <v>0</v>
      </c>
      <c r="E12" s="97"/>
      <c r="F12" s="97"/>
    </row>
    <row r="13" spans="1:6" ht="12.75">
      <c r="A13" s="97"/>
      <c r="B13" s="409" t="s">
        <v>201</v>
      </c>
      <c r="C13" s="411"/>
      <c r="D13" s="186">
        <v>0</v>
      </c>
      <c r="E13" s="97"/>
      <c r="F13" s="97"/>
    </row>
    <row r="14" spans="1:6" ht="12.75">
      <c r="A14" s="97"/>
      <c r="B14" s="97"/>
      <c r="C14" s="149" t="s">
        <v>172</v>
      </c>
      <c r="D14" s="96">
        <f>SUM(D5:D13)</f>
        <v>161949</v>
      </c>
      <c r="E14" s="97"/>
      <c r="F14" s="97"/>
    </row>
    <row r="15" spans="1:6" ht="12.75">
      <c r="A15" s="97"/>
      <c r="B15" s="282" t="s">
        <v>277</v>
      </c>
      <c r="C15" s="97"/>
      <c r="D15" s="96"/>
      <c r="E15" s="97"/>
      <c r="F15" s="97"/>
    </row>
    <row r="16" spans="1:6" ht="12.75">
      <c r="A16" s="283" t="s">
        <v>235</v>
      </c>
      <c r="B16" s="148" t="s">
        <v>303</v>
      </c>
      <c r="C16" s="97"/>
      <c r="D16" s="92">
        <f>CropLandUse!$Q$32-CropLandUse!$F$32</f>
        <v>0</v>
      </c>
      <c r="E16" s="97"/>
      <c r="F16" s="97"/>
    </row>
    <row r="17" spans="1:6" ht="12.75">
      <c r="A17" s="166"/>
      <c r="B17" s="148" t="s">
        <v>273</v>
      </c>
      <c r="C17" s="97"/>
      <c r="D17" s="92">
        <f>LvstkPlan!$T$34-LvstkPlan!$E$34</f>
        <v>0</v>
      </c>
      <c r="E17" s="97"/>
      <c r="F17" s="97"/>
    </row>
    <row r="18" spans="1:6" ht="12.75">
      <c r="A18" s="166"/>
      <c r="B18" s="148" t="s">
        <v>304</v>
      </c>
      <c r="C18" s="97"/>
      <c r="D18" s="92">
        <f>SUM(Bal_Sheets!$H$9:Bal_Sheets!$H$10)-SUM(Bal_Sheets!$G$9:Bal_Sheets!$G$10)</f>
        <v>0</v>
      </c>
      <c r="E18" s="97"/>
      <c r="F18" s="97"/>
    </row>
    <row r="19" spans="1:6" ht="12.75">
      <c r="A19" s="166"/>
      <c r="B19" s="97" t="s">
        <v>274</v>
      </c>
      <c r="C19" s="97"/>
      <c r="D19" s="186">
        <v>0</v>
      </c>
      <c r="E19" s="97"/>
      <c r="F19" s="97"/>
    </row>
    <row r="20" spans="1:6" ht="12.75">
      <c r="A20" s="97"/>
      <c r="B20" s="97"/>
      <c r="C20" s="149" t="s">
        <v>173</v>
      </c>
      <c r="D20" s="96">
        <f>SUM(D14:D19)</f>
        <v>161949</v>
      </c>
      <c r="E20" s="97"/>
      <c r="F20" s="97"/>
    </row>
    <row r="21" spans="1:6" ht="12.75">
      <c r="A21" s="97"/>
      <c r="B21" s="97"/>
      <c r="C21" s="97"/>
      <c r="D21" s="97"/>
      <c r="E21" s="97"/>
      <c r="F21" s="97"/>
    </row>
    <row r="22" spans="1:6" ht="12.75">
      <c r="A22" s="97"/>
      <c r="B22" s="97"/>
      <c r="C22" s="97"/>
      <c r="D22" s="97"/>
      <c r="E22" s="97"/>
      <c r="F22" s="97"/>
    </row>
    <row r="23" spans="1:6" ht="12.75">
      <c r="A23" s="97"/>
      <c r="B23" s="97"/>
      <c r="C23" s="97"/>
      <c r="D23" s="161" t="s">
        <v>79</v>
      </c>
      <c r="E23" s="97"/>
      <c r="F23" s="97"/>
    </row>
    <row r="24" spans="1:6" ht="13.5" thickBot="1">
      <c r="A24" s="97"/>
      <c r="B24" s="152" t="s">
        <v>320</v>
      </c>
      <c r="C24" s="153"/>
      <c r="D24" s="162" t="s">
        <v>101</v>
      </c>
      <c r="E24" s="97"/>
      <c r="F24" s="97"/>
    </row>
    <row r="25" spans="1:6" ht="12.75">
      <c r="A25" s="97"/>
      <c r="B25" s="154" t="s">
        <v>278</v>
      </c>
      <c r="C25" s="97"/>
      <c r="D25" s="187">
        <v>0</v>
      </c>
      <c r="E25" s="97"/>
      <c r="F25" s="97"/>
    </row>
    <row r="26" spans="1:6" ht="12.75">
      <c r="A26" s="97"/>
      <c r="B26" s="154" t="s">
        <v>279</v>
      </c>
      <c r="C26" s="97"/>
      <c r="D26" s="188">
        <v>0</v>
      </c>
      <c r="E26" s="97"/>
      <c r="F26" s="97"/>
    </row>
    <row r="27" spans="1:6" ht="12.75">
      <c r="A27" s="97"/>
      <c r="B27" s="154" t="s">
        <v>280</v>
      </c>
      <c r="C27" s="97"/>
      <c r="D27" s="188">
        <v>0</v>
      </c>
      <c r="E27" s="97"/>
      <c r="F27" s="97"/>
    </row>
    <row r="28" spans="1:6" ht="12.75">
      <c r="A28" s="97"/>
      <c r="B28" s="154" t="s">
        <v>281</v>
      </c>
      <c r="C28" s="97"/>
      <c r="D28" s="188">
        <v>0</v>
      </c>
      <c r="E28" s="97"/>
      <c r="F28" s="97"/>
    </row>
    <row r="29" spans="1:6" ht="12.75">
      <c r="A29" s="97"/>
      <c r="B29" s="154" t="s">
        <v>282</v>
      </c>
      <c r="C29" s="97"/>
      <c r="D29" s="188">
        <v>0</v>
      </c>
      <c r="E29" s="97"/>
      <c r="F29" s="97"/>
    </row>
    <row r="30" spans="1:6" ht="12.75">
      <c r="A30" s="97"/>
      <c r="B30" s="154" t="s">
        <v>283</v>
      </c>
      <c r="C30" s="97"/>
      <c r="D30" s="188">
        <v>0</v>
      </c>
      <c r="E30" s="97"/>
      <c r="F30" s="97"/>
    </row>
    <row r="31" spans="1:6" ht="12.75">
      <c r="A31" s="97"/>
      <c r="B31" s="154"/>
      <c r="C31" s="155" t="s">
        <v>297</v>
      </c>
      <c r="D31" s="160"/>
      <c r="E31" s="97"/>
      <c r="F31" s="97"/>
    </row>
    <row r="32" spans="1:6" ht="12.75">
      <c r="A32" s="97"/>
      <c r="B32" s="97"/>
      <c r="C32" s="154" t="str">
        <f>LvstkFeed!$H$5</f>
        <v>AUMs</v>
      </c>
      <c r="D32" s="159">
        <f>LvstkFeed!H40</f>
        <v>6495</v>
      </c>
      <c r="E32" s="97"/>
      <c r="F32" s="97"/>
    </row>
    <row r="33" spans="1:6" ht="12.75">
      <c r="A33" s="97"/>
      <c r="B33" s="97"/>
      <c r="C33" s="154" t="str">
        <f>LvstkFeed!$I$4</f>
        <v>Other</v>
      </c>
      <c r="D33" s="92">
        <f>LvstkFeed!I40</f>
        <v>0</v>
      </c>
      <c r="E33" s="97"/>
      <c r="F33" s="97"/>
    </row>
    <row r="34" spans="1:6" ht="12.75">
      <c r="A34" s="97"/>
      <c r="B34" s="97"/>
      <c r="C34" s="154" t="str">
        <f>LvstkFeed!$J$4</f>
        <v>Tons Straw</v>
      </c>
      <c r="D34" s="92">
        <f>LvstkFeed!J40</f>
        <v>0</v>
      </c>
      <c r="E34" s="97"/>
      <c r="F34" s="97"/>
    </row>
    <row r="35" spans="1:6" ht="12.75">
      <c r="A35" s="97"/>
      <c r="B35" s="97"/>
      <c r="C35" s="154" t="str">
        <f>LvstkFeed!$K$4</f>
        <v>Tons Hay</v>
      </c>
      <c r="D35" s="92">
        <f>LvstkFeed!K40</f>
        <v>9520</v>
      </c>
      <c r="E35" s="97"/>
      <c r="F35" s="97"/>
    </row>
    <row r="36" spans="1:6" ht="12.75">
      <c r="A36" s="97"/>
      <c r="B36" s="97"/>
      <c r="C36" s="154" t="str">
        <f>LvstkFeed!$L$4</f>
        <v>Barley Cake-lbs</v>
      </c>
      <c r="D36" s="92">
        <f>LvstkFeed!L40</f>
        <v>9144</v>
      </c>
      <c r="E36" s="97"/>
      <c r="F36" s="97"/>
    </row>
    <row r="37" spans="1:6" ht="12.75">
      <c r="A37" s="97"/>
      <c r="B37" s="97"/>
      <c r="C37" s="154" t="str">
        <f>LvstkFeed!$M$4</f>
        <v>Salt &amp; Mineral-lbs</v>
      </c>
      <c r="D37" s="92">
        <f>LvstkFeed!M40</f>
        <v>1296</v>
      </c>
      <c r="E37" s="97"/>
      <c r="F37" s="97"/>
    </row>
    <row r="38" spans="1:6" ht="12.75">
      <c r="A38" s="97"/>
      <c r="B38" s="97"/>
      <c r="C38" s="154" t="str">
        <f>LvstkFeed!$N$4</f>
        <v>Other</v>
      </c>
      <c r="D38" s="92">
        <f>LvstkFeed!N40</f>
        <v>0</v>
      </c>
      <c r="E38" s="97"/>
      <c r="F38" s="97"/>
    </row>
    <row r="39" spans="1:6" ht="12.75">
      <c r="A39" s="97"/>
      <c r="B39" s="97"/>
      <c r="C39" s="154" t="str">
        <f>LvstkFeed!$O$4</f>
        <v>Other</v>
      </c>
      <c r="D39" s="92">
        <f>LvstkFeed!O40</f>
        <v>0</v>
      </c>
      <c r="E39" s="97"/>
      <c r="F39" s="97"/>
    </row>
    <row r="40" spans="1:6" ht="12.75">
      <c r="A40" s="97"/>
      <c r="B40" s="154" t="s">
        <v>284</v>
      </c>
      <c r="C40" s="97"/>
      <c r="D40" s="188">
        <v>0</v>
      </c>
      <c r="E40" s="97"/>
      <c r="F40" s="97"/>
    </row>
    <row r="41" spans="1:6" ht="12.75">
      <c r="A41" s="97"/>
      <c r="B41" s="154" t="s">
        <v>285</v>
      </c>
      <c r="C41" s="97"/>
      <c r="D41" s="188">
        <v>0</v>
      </c>
      <c r="E41" s="97"/>
      <c r="F41" s="97"/>
    </row>
    <row r="42" spans="1:6" ht="12.75">
      <c r="A42" s="97"/>
      <c r="B42" s="154" t="s">
        <v>286</v>
      </c>
      <c r="C42" s="97"/>
      <c r="D42" s="188">
        <f>6000</f>
        <v>6000</v>
      </c>
      <c r="E42" s="97"/>
      <c r="F42" s="97"/>
    </row>
    <row r="43" spans="1:6" ht="12.75">
      <c r="A43" s="97"/>
      <c r="B43" s="154" t="s">
        <v>287</v>
      </c>
      <c r="C43" s="97"/>
      <c r="D43" s="188">
        <f>4000</f>
        <v>4000</v>
      </c>
      <c r="E43" s="97"/>
      <c r="F43" s="97"/>
    </row>
    <row r="44" spans="1:6" ht="12.75">
      <c r="A44" s="97"/>
      <c r="B44" s="154" t="s">
        <v>288</v>
      </c>
      <c r="C44" s="97"/>
      <c r="D44" s="188">
        <v>0</v>
      </c>
      <c r="E44" s="97"/>
      <c r="F44" s="97"/>
    </row>
    <row r="45" spans="1:6" ht="12.75">
      <c r="A45" s="97"/>
      <c r="B45" s="154" t="s">
        <v>289</v>
      </c>
      <c r="C45" s="97"/>
      <c r="D45" s="188">
        <v>0</v>
      </c>
      <c r="E45" s="97"/>
      <c r="F45" s="97"/>
    </row>
    <row r="46" spans="1:6" ht="12.75">
      <c r="A46" s="97"/>
      <c r="B46" s="154" t="s">
        <v>290</v>
      </c>
      <c r="C46" s="97"/>
      <c r="D46" s="188">
        <v>0</v>
      </c>
      <c r="E46" s="97"/>
      <c r="F46" s="97"/>
    </row>
    <row r="47" spans="1:6" ht="12.75">
      <c r="A47" s="97"/>
      <c r="B47" s="154" t="s">
        <v>291</v>
      </c>
      <c r="C47" s="97"/>
      <c r="D47" s="188">
        <v>0</v>
      </c>
      <c r="E47" s="97"/>
      <c r="F47" s="97"/>
    </row>
    <row r="48" spans="1:6" ht="12.75">
      <c r="A48" s="97"/>
      <c r="B48" s="154" t="s">
        <v>292</v>
      </c>
      <c r="C48" s="97"/>
      <c r="D48" s="188">
        <v>0</v>
      </c>
      <c r="E48" s="97"/>
      <c r="F48" s="97"/>
    </row>
    <row r="49" spans="1:6" ht="12.75">
      <c r="A49" s="97"/>
      <c r="B49" s="154" t="s">
        <v>293</v>
      </c>
      <c r="C49" s="97"/>
      <c r="D49" s="188">
        <f>3600+4000</f>
        <v>7600</v>
      </c>
      <c r="E49" s="97"/>
      <c r="F49" s="97"/>
    </row>
    <row r="50" spans="1:6" ht="12.75">
      <c r="A50" s="97"/>
      <c r="B50" s="154" t="s">
        <v>329</v>
      </c>
      <c r="C50" s="97"/>
      <c r="D50" s="188">
        <v>0</v>
      </c>
      <c r="E50" s="97"/>
      <c r="F50" s="97"/>
    </row>
    <row r="51" spans="1:6" ht="12.75">
      <c r="A51" s="97"/>
      <c r="B51" s="154" t="s">
        <v>294</v>
      </c>
      <c r="C51" s="97"/>
      <c r="D51" s="188">
        <v>0</v>
      </c>
      <c r="E51" s="97"/>
      <c r="F51" s="97"/>
    </row>
    <row r="52" spans="1:6" ht="12.75">
      <c r="A52" s="97"/>
      <c r="B52" s="154" t="s">
        <v>295</v>
      </c>
      <c r="C52" s="97"/>
      <c r="D52" s="188">
        <f>3000</f>
        <v>3000</v>
      </c>
      <c r="E52" s="97"/>
      <c r="F52" s="97"/>
    </row>
    <row r="53" spans="1:6" ht="12.75">
      <c r="A53" s="97"/>
      <c r="B53" s="154" t="s">
        <v>321</v>
      </c>
      <c r="C53" s="97"/>
      <c r="D53" s="188">
        <f>9000</f>
        <v>9000</v>
      </c>
      <c r="E53" s="97"/>
      <c r="F53" s="97"/>
    </row>
    <row r="54" spans="1:6" ht="12.75">
      <c r="A54" s="97"/>
      <c r="B54" s="154" t="s">
        <v>96</v>
      </c>
      <c r="C54" s="97"/>
      <c r="D54" s="188">
        <f>3000</f>
        <v>3000</v>
      </c>
      <c r="E54" s="97"/>
      <c r="F54" s="97"/>
    </row>
    <row r="55" spans="1:6" ht="12.75">
      <c r="A55" s="97"/>
      <c r="B55" s="154" t="s">
        <v>296</v>
      </c>
      <c r="C55" s="97"/>
      <c r="D55" s="188">
        <f>5400</f>
        <v>5400</v>
      </c>
      <c r="E55" s="97"/>
      <c r="F55" s="97"/>
    </row>
    <row r="56" spans="1:6" ht="12.75">
      <c r="A56" s="97"/>
      <c r="B56" s="154" t="s">
        <v>54</v>
      </c>
      <c r="C56" s="97"/>
      <c r="D56" s="188">
        <f>1500</f>
        <v>1500</v>
      </c>
      <c r="E56" s="97"/>
      <c r="F56" s="97"/>
    </row>
    <row r="57" spans="1:6" ht="12.75">
      <c r="A57" s="97"/>
      <c r="B57" s="412" t="s">
        <v>171</v>
      </c>
      <c r="C57" s="412"/>
      <c r="D57" s="186">
        <v>0</v>
      </c>
      <c r="E57" s="97"/>
      <c r="F57" s="97"/>
    </row>
    <row r="58" spans="1:6" ht="12.75">
      <c r="A58" s="97"/>
      <c r="B58" s="412" t="s">
        <v>171</v>
      </c>
      <c r="C58" s="412"/>
      <c r="D58" s="186">
        <v>0</v>
      </c>
      <c r="E58" s="97"/>
      <c r="F58" s="97"/>
    </row>
    <row r="59" spans="1:6" ht="12.75">
      <c r="A59" s="97"/>
      <c r="B59" s="412" t="s">
        <v>171</v>
      </c>
      <c r="C59" s="412"/>
      <c r="D59" s="186">
        <v>0</v>
      </c>
      <c r="E59" s="97"/>
      <c r="F59" s="97"/>
    </row>
    <row r="60" spans="1:6" ht="12.75">
      <c r="A60" s="97"/>
      <c r="B60" s="412" t="s">
        <v>171</v>
      </c>
      <c r="C60" s="412"/>
      <c r="D60" s="186">
        <v>0</v>
      </c>
      <c r="E60" s="97"/>
      <c r="F60" s="97"/>
    </row>
    <row r="61" spans="1:6" ht="12.75">
      <c r="A61" s="97"/>
      <c r="B61" s="412" t="s">
        <v>171</v>
      </c>
      <c r="C61" s="412"/>
      <c r="D61" s="186">
        <v>0</v>
      </c>
      <c r="E61" s="97"/>
      <c r="F61" s="97"/>
    </row>
    <row r="62" spans="1:6" ht="12.75">
      <c r="A62" s="97"/>
      <c r="B62" s="97" t="s">
        <v>97</v>
      </c>
      <c r="C62" s="97"/>
      <c r="D62" s="186">
        <v>9500</v>
      </c>
      <c r="E62" s="97"/>
      <c r="F62" s="97"/>
    </row>
    <row r="63" spans="1:6" ht="13.5" thickBot="1">
      <c r="A63" s="97"/>
      <c r="B63" s="97" t="s">
        <v>98</v>
      </c>
      <c r="C63" s="97"/>
      <c r="D63" s="189">
        <v>2900</v>
      </c>
      <c r="E63" s="97"/>
      <c r="F63" s="97"/>
    </row>
    <row r="64" spans="1:6" ht="13.5" thickTop="1">
      <c r="A64" s="97"/>
      <c r="B64" s="97" t="s">
        <v>100</v>
      </c>
      <c r="C64" s="97"/>
      <c r="D64" s="96">
        <f>SUM(D25:D63)</f>
        <v>78355</v>
      </c>
      <c r="E64" s="97"/>
      <c r="F64" s="97"/>
    </row>
    <row r="65" spans="1:6" ht="12.75">
      <c r="A65" s="97"/>
      <c r="B65" s="97"/>
      <c r="C65" s="97"/>
      <c r="D65" s="97"/>
      <c r="E65" s="97"/>
      <c r="F65" s="97"/>
    </row>
    <row r="66" spans="1:6" ht="12.75">
      <c r="A66" s="97"/>
      <c r="B66" s="408" t="s">
        <v>300</v>
      </c>
      <c r="C66" s="408"/>
      <c r="D66" s="92">
        <f>SUM(Bal_Sheets!$H$30:Bal_Sheets!$H$33)-SUM(Bal_Sheets!$G$30:Bal_Sheets!$G$33)</f>
        <v>0</v>
      </c>
      <c r="E66" s="97"/>
      <c r="F66" s="97"/>
    </row>
    <row r="67" spans="1:6" ht="12.75">
      <c r="A67" s="97"/>
      <c r="B67" s="97"/>
      <c r="C67" s="97"/>
      <c r="D67" s="158"/>
      <c r="E67" s="97"/>
      <c r="F67" s="97"/>
    </row>
    <row r="68" spans="1:6" ht="13.5" thickBot="1">
      <c r="A68" s="97"/>
      <c r="B68" s="97" t="s">
        <v>78</v>
      </c>
      <c r="C68" s="97"/>
      <c r="D68" s="157">
        <f>DepInventory!$N$106+DepInventory!$J$142</f>
        <v>35210</v>
      </c>
      <c r="E68" s="97"/>
      <c r="F68" s="97"/>
    </row>
    <row r="69" spans="1:6" ht="13.5" thickTop="1">
      <c r="A69" s="97"/>
      <c r="B69" s="97" t="s">
        <v>99</v>
      </c>
      <c r="C69" s="97"/>
      <c r="D69" s="96">
        <f>SUM(D64:D68)</f>
        <v>113565</v>
      </c>
      <c r="E69" s="97"/>
      <c r="F69" s="97"/>
    </row>
    <row r="70" spans="1:6" ht="12.75">
      <c r="A70" s="97"/>
      <c r="B70" s="97"/>
      <c r="C70" s="97"/>
      <c r="D70" s="97"/>
      <c r="E70" s="97"/>
      <c r="F70" s="97"/>
    </row>
    <row r="71" spans="1:6" ht="12.75">
      <c r="A71" s="97"/>
      <c r="B71" s="156" t="s">
        <v>357</v>
      </c>
      <c r="C71" s="97"/>
      <c r="D71" s="96">
        <f>D20-D69</f>
        <v>48384</v>
      </c>
      <c r="E71" s="97"/>
      <c r="F71" s="97"/>
    </row>
    <row r="72" spans="1:6" ht="12.75">
      <c r="A72" s="97"/>
      <c r="B72" s="97" t="s">
        <v>354</v>
      </c>
      <c r="C72" s="97"/>
      <c r="D72" s="92">
        <f>DepInventory!$F$128</f>
        <v>0</v>
      </c>
      <c r="E72" s="97"/>
      <c r="F72" s="97"/>
    </row>
    <row r="73" spans="1:6" ht="12.75">
      <c r="A73" s="97"/>
      <c r="B73" s="156" t="s">
        <v>108</v>
      </c>
      <c r="C73" s="97"/>
      <c r="D73" s="92">
        <f>D71+D72</f>
        <v>48384</v>
      </c>
      <c r="E73" s="97"/>
      <c r="F73" s="97"/>
    </row>
    <row r="74" spans="1:6" ht="12.75">
      <c r="A74" s="97"/>
      <c r="B74" s="97" t="s">
        <v>247</v>
      </c>
      <c r="C74" s="97"/>
      <c r="D74" s="186">
        <v>6000</v>
      </c>
      <c r="E74" s="97"/>
      <c r="F74" s="97"/>
    </row>
    <row r="75" spans="1:6" ht="12.75">
      <c r="A75" s="97"/>
      <c r="B75" s="97"/>
      <c r="C75" s="97"/>
      <c r="D75" s="97"/>
      <c r="E75" s="97"/>
      <c r="F75" s="97"/>
    </row>
    <row r="76" spans="1:6" ht="12.75">
      <c r="A76" s="97"/>
      <c r="B76" s="97" t="s">
        <v>246</v>
      </c>
      <c r="C76" s="97"/>
      <c r="D76" s="96">
        <f>D73-D74</f>
        <v>42384</v>
      </c>
      <c r="E76" s="97"/>
      <c r="F76" s="97"/>
    </row>
    <row r="77" spans="1:6" ht="12.75">
      <c r="A77" s="97"/>
      <c r="B77" s="97"/>
      <c r="C77" s="97"/>
      <c r="D77" s="97"/>
      <c r="E77" s="97"/>
      <c r="F77" s="97"/>
    </row>
    <row r="78" spans="1:6" ht="12.75">
      <c r="A78" s="97"/>
      <c r="B78" s="97"/>
      <c r="C78" s="97"/>
      <c r="D78" s="97"/>
      <c r="E78" s="97"/>
      <c r="F78" s="97"/>
    </row>
    <row r="79" spans="1:6" ht="12.75">
      <c r="A79" s="97"/>
      <c r="B79" s="97"/>
      <c r="C79" s="97"/>
      <c r="D79" s="97"/>
      <c r="E79" s="97"/>
      <c r="F79" s="97"/>
    </row>
    <row r="81" ht="14.25">
      <c r="B81" s="192" t="s">
        <v>332</v>
      </c>
    </row>
    <row r="82" spans="2:4" ht="15.75">
      <c r="B82" s="420" t="s">
        <v>276</v>
      </c>
      <c r="C82" s="421"/>
      <c r="D82" s="422"/>
    </row>
    <row r="83" spans="2:4" ht="13.5" thickBot="1">
      <c r="B83" s="151" t="s">
        <v>102</v>
      </c>
      <c r="C83" s="150"/>
      <c r="D83" s="291"/>
    </row>
    <row r="84" spans="2:4" ht="12.75">
      <c r="B84" s="97" t="s">
        <v>350</v>
      </c>
      <c r="C84" s="97"/>
      <c r="D84" s="218"/>
    </row>
    <row r="85" spans="2:4" ht="12.75">
      <c r="B85" s="97" t="s">
        <v>355</v>
      </c>
      <c r="C85" s="97"/>
      <c r="D85" s="227"/>
    </row>
    <row r="86" spans="2:4" ht="12.75">
      <c r="B86" s="97" t="s">
        <v>356</v>
      </c>
      <c r="C86" s="97"/>
      <c r="D86" s="227"/>
    </row>
    <row r="87" spans="2:4" ht="12.75">
      <c r="B87" s="97" t="s">
        <v>214</v>
      </c>
      <c r="C87" s="97"/>
      <c r="D87" s="227"/>
    </row>
    <row r="88" spans="2:4" ht="12.75">
      <c r="B88" s="97" t="s">
        <v>351</v>
      </c>
      <c r="C88" s="97"/>
      <c r="D88" s="218"/>
    </row>
    <row r="89" spans="2:4" ht="12.75">
      <c r="B89" s="409" t="s">
        <v>210</v>
      </c>
      <c r="C89" s="411"/>
      <c r="D89" s="186"/>
    </row>
    <row r="90" spans="2:4" ht="12.75">
      <c r="B90" s="409" t="s">
        <v>210</v>
      </c>
      <c r="C90" s="411"/>
      <c r="D90" s="186"/>
    </row>
    <row r="91" spans="2:4" ht="12.75">
      <c r="B91" s="409" t="s">
        <v>202</v>
      </c>
      <c r="C91" s="411"/>
      <c r="D91" s="186"/>
    </row>
    <row r="92" spans="2:4" ht="12.75">
      <c r="B92" s="409" t="s">
        <v>201</v>
      </c>
      <c r="C92" s="411"/>
      <c r="D92" s="186"/>
    </row>
    <row r="93" spans="2:4" ht="12.75">
      <c r="B93" s="97"/>
      <c r="C93" s="149" t="s">
        <v>172</v>
      </c>
      <c r="D93" s="218"/>
    </row>
    <row r="94" spans="2:4" ht="12.75">
      <c r="B94" s="282" t="s">
        <v>277</v>
      </c>
      <c r="C94" s="97"/>
      <c r="D94" s="96"/>
    </row>
    <row r="95" spans="2:4" ht="12.75">
      <c r="B95" s="148" t="s">
        <v>303</v>
      </c>
      <c r="C95" s="97"/>
      <c r="D95" s="227"/>
    </row>
    <row r="96" spans="2:4" ht="12.75">
      <c r="B96" s="148" t="s">
        <v>273</v>
      </c>
      <c r="C96" s="97"/>
      <c r="D96" s="227"/>
    </row>
    <row r="97" spans="2:4" ht="12.75">
      <c r="B97" s="148" t="s">
        <v>304</v>
      </c>
      <c r="C97" s="97"/>
      <c r="D97" s="227"/>
    </row>
    <row r="98" spans="2:4" ht="13.5" thickBot="1">
      <c r="B98" s="97" t="s">
        <v>274</v>
      </c>
      <c r="C98" s="97"/>
      <c r="D98" s="189"/>
    </row>
    <row r="99" spans="2:4" ht="13.5" thickTop="1">
      <c r="B99" s="97"/>
      <c r="C99" s="149" t="s">
        <v>173</v>
      </c>
      <c r="D99" s="297"/>
    </row>
    <row r="100" spans="2:4" ht="12.75">
      <c r="B100" s="97"/>
      <c r="C100" s="97"/>
      <c r="D100" s="97"/>
    </row>
    <row r="101" spans="2:4" ht="12.75">
      <c r="B101" s="97"/>
      <c r="C101" s="97"/>
      <c r="D101" s="97"/>
    </row>
    <row r="102" spans="2:4" ht="12.75">
      <c r="B102" s="97"/>
      <c r="C102" s="97"/>
      <c r="D102" s="161" t="s">
        <v>79</v>
      </c>
    </row>
    <row r="103" spans="2:4" ht="13.5" thickBot="1">
      <c r="B103" s="152" t="s">
        <v>320</v>
      </c>
      <c r="C103" s="153"/>
      <c r="D103" s="162" t="s">
        <v>101</v>
      </c>
    </row>
    <row r="104" spans="2:4" ht="12.75">
      <c r="B104" s="154" t="s">
        <v>278</v>
      </c>
      <c r="C104" s="97"/>
      <c r="D104" s="187"/>
    </row>
    <row r="105" spans="2:4" ht="12.75">
      <c r="B105" s="154" t="s">
        <v>279</v>
      </c>
      <c r="C105" s="97"/>
      <c r="D105" s="188"/>
    </row>
    <row r="106" spans="2:4" ht="12.75">
      <c r="B106" s="154" t="s">
        <v>280</v>
      </c>
      <c r="C106" s="97"/>
      <c r="D106" s="188"/>
    </row>
    <row r="107" spans="2:4" ht="12.75">
      <c r="B107" s="154" t="s">
        <v>281</v>
      </c>
      <c r="C107" s="97"/>
      <c r="D107" s="188"/>
    </row>
    <row r="108" spans="2:4" ht="12.75">
      <c r="B108" s="154" t="s">
        <v>282</v>
      </c>
      <c r="C108" s="97"/>
      <c r="D108" s="188"/>
    </row>
    <row r="109" spans="2:4" ht="12.75">
      <c r="B109" s="154" t="s">
        <v>283</v>
      </c>
      <c r="C109" s="97"/>
      <c r="D109" s="188"/>
    </row>
    <row r="110" spans="2:4" ht="12.75">
      <c r="B110" s="154"/>
      <c r="C110" s="155" t="s">
        <v>297</v>
      </c>
      <c r="D110" s="160"/>
    </row>
    <row r="111" spans="2:4" ht="12.75">
      <c r="B111" s="97"/>
      <c r="C111" s="154" t="str">
        <f>LvstkFeed!$H$5</f>
        <v>AUMs</v>
      </c>
      <c r="D111" s="298"/>
    </row>
    <row r="112" spans="2:4" ht="12.75">
      <c r="B112" s="97"/>
      <c r="C112" s="154" t="str">
        <f>LvstkFeed!$I$4</f>
        <v>Other</v>
      </c>
      <c r="D112" s="227"/>
    </row>
    <row r="113" spans="2:4" ht="12.75">
      <c r="B113" s="97"/>
      <c r="C113" s="154" t="str">
        <f>LvstkFeed!$J$4</f>
        <v>Tons Straw</v>
      </c>
      <c r="D113" s="227"/>
    </row>
    <row r="114" spans="2:4" ht="12.75">
      <c r="B114" s="97"/>
      <c r="C114" s="154" t="str">
        <f>LvstkFeed!$K$4</f>
        <v>Tons Hay</v>
      </c>
      <c r="D114" s="227"/>
    </row>
    <row r="115" spans="2:4" ht="12.75">
      <c r="B115" s="97"/>
      <c r="C115" s="154" t="str">
        <f>LvstkFeed!$L$4</f>
        <v>Barley Cake-lbs</v>
      </c>
      <c r="D115" s="227"/>
    </row>
    <row r="116" spans="2:4" ht="12.75">
      <c r="B116" s="97"/>
      <c r="C116" s="154" t="str">
        <f>LvstkFeed!$M$4</f>
        <v>Salt &amp; Mineral-lbs</v>
      </c>
      <c r="D116" s="227"/>
    </row>
    <row r="117" spans="2:4" ht="12.75">
      <c r="B117" s="97"/>
      <c r="C117" s="154" t="str">
        <f>LvstkFeed!$N$4</f>
        <v>Other</v>
      </c>
      <c r="D117" s="227"/>
    </row>
    <row r="118" spans="2:4" ht="12.75">
      <c r="B118" s="97"/>
      <c r="C118" s="154" t="str">
        <f>LvstkFeed!$O$4</f>
        <v>Other</v>
      </c>
      <c r="D118" s="227"/>
    </row>
    <row r="119" spans="2:4" ht="12.75">
      <c r="B119" s="154" t="s">
        <v>284</v>
      </c>
      <c r="C119" s="97"/>
      <c r="D119" s="188"/>
    </row>
    <row r="120" spans="2:4" ht="12.75">
      <c r="B120" s="154" t="s">
        <v>285</v>
      </c>
      <c r="C120" s="97"/>
      <c r="D120" s="188"/>
    </row>
    <row r="121" spans="2:4" ht="12.75">
      <c r="B121" s="154" t="s">
        <v>286</v>
      </c>
      <c r="C121" s="97"/>
      <c r="D121" s="188"/>
    </row>
    <row r="122" spans="2:4" ht="12.75">
      <c r="B122" s="154" t="s">
        <v>287</v>
      </c>
      <c r="C122" s="97"/>
      <c r="D122" s="188"/>
    </row>
    <row r="123" spans="2:4" ht="12.75">
      <c r="B123" s="154" t="s">
        <v>288</v>
      </c>
      <c r="C123" s="97"/>
      <c r="D123" s="188"/>
    </row>
    <row r="124" spans="2:4" ht="12.75">
      <c r="B124" s="154" t="s">
        <v>289</v>
      </c>
      <c r="C124" s="97"/>
      <c r="D124" s="188"/>
    </row>
    <row r="125" spans="2:4" ht="12.75">
      <c r="B125" s="154" t="s">
        <v>290</v>
      </c>
      <c r="C125" s="97"/>
      <c r="D125" s="188"/>
    </row>
    <row r="126" spans="2:4" ht="12.75">
      <c r="B126" s="154" t="s">
        <v>291</v>
      </c>
      <c r="C126" s="97"/>
      <c r="D126" s="188"/>
    </row>
    <row r="127" spans="2:4" ht="12.75">
      <c r="B127" s="154" t="s">
        <v>292</v>
      </c>
      <c r="C127" s="97"/>
      <c r="D127" s="188"/>
    </row>
    <row r="128" spans="2:4" ht="12.75">
      <c r="B128" s="154" t="s">
        <v>293</v>
      </c>
      <c r="C128" s="97"/>
      <c r="D128" s="188"/>
    </row>
    <row r="129" spans="2:4" ht="12.75">
      <c r="B129" s="154" t="s">
        <v>329</v>
      </c>
      <c r="C129" s="97"/>
      <c r="D129" s="188"/>
    </row>
    <row r="130" spans="2:4" ht="12.75">
      <c r="B130" s="154" t="s">
        <v>294</v>
      </c>
      <c r="C130" s="97"/>
      <c r="D130" s="188"/>
    </row>
    <row r="131" spans="2:4" ht="12.75">
      <c r="B131" s="154" t="s">
        <v>295</v>
      </c>
      <c r="C131" s="97"/>
      <c r="D131" s="188"/>
    </row>
    <row r="132" spans="2:4" ht="12.75">
      <c r="B132" s="154" t="s">
        <v>321</v>
      </c>
      <c r="C132" s="97"/>
      <c r="D132" s="188"/>
    </row>
    <row r="133" spans="2:4" ht="12.75">
      <c r="B133" s="154" t="s">
        <v>96</v>
      </c>
      <c r="C133" s="97"/>
      <c r="D133" s="188"/>
    </row>
    <row r="134" spans="2:4" ht="12.75">
      <c r="B134" s="154" t="s">
        <v>296</v>
      </c>
      <c r="C134" s="97"/>
      <c r="D134" s="188"/>
    </row>
    <row r="135" spans="2:4" ht="12.75">
      <c r="B135" s="154" t="s">
        <v>54</v>
      </c>
      <c r="C135" s="97"/>
      <c r="D135" s="188"/>
    </row>
    <row r="136" spans="2:4" ht="12.75">
      <c r="B136" s="412" t="s">
        <v>171</v>
      </c>
      <c r="C136" s="412"/>
      <c r="D136" s="186"/>
    </row>
    <row r="137" spans="2:4" ht="12.75">
      <c r="B137" s="412" t="s">
        <v>171</v>
      </c>
      <c r="C137" s="412"/>
      <c r="D137" s="186"/>
    </row>
    <row r="138" spans="2:4" ht="12.75">
      <c r="B138" s="412" t="s">
        <v>171</v>
      </c>
      <c r="C138" s="412"/>
      <c r="D138" s="186"/>
    </row>
    <row r="139" spans="2:4" ht="12.75">
      <c r="B139" s="412" t="s">
        <v>171</v>
      </c>
      <c r="C139" s="412"/>
      <c r="D139" s="186"/>
    </row>
    <row r="140" spans="2:4" ht="12.75">
      <c r="B140" s="412" t="s">
        <v>171</v>
      </c>
      <c r="C140" s="412"/>
      <c r="D140" s="186"/>
    </row>
    <row r="141" spans="2:4" ht="12.75">
      <c r="B141" s="97" t="s">
        <v>97</v>
      </c>
      <c r="C141" s="97"/>
      <c r="D141" s="186"/>
    </row>
    <row r="142" spans="2:4" ht="13.5" thickBot="1">
      <c r="B142" s="97" t="s">
        <v>98</v>
      </c>
      <c r="C142" s="97"/>
      <c r="D142" s="189"/>
    </row>
    <row r="143" spans="2:4" ht="13.5" thickTop="1">
      <c r="B143" s="97" t="s">
        <v>100</v>
      </c>
      <c r="C143" s="97"/>
      <c r="D143" s="295"/>
    </row>
    <row r="144" spans="2:4" ht="12.75">
      <c r="B144" s="97"/>
      <c r="C144" s="97"/>
      <c r="D144" s="97"/>
    </row>
    <row r="145" spans="2:4" ht="12.75">
      <c r="B145" s="408" t="s">
        <v>300</v>
      </c>
      <c r="C145" s="408"/>
      <c r="D145" s="227"/>
    </row>
    <row r="146" spans="2:4" ht="12.75">
      <c r="B146" s="97"/>
      <c r="C146" s="97"/>
      <c r="D146" s="158"/>
    </row>
    <row r="147" spans="2:4" ht="13.5" thickBot="1">
      <c r="B147" s="97" t="s">
        <v>78</v>
      </c>
      <c r="C147" s="97"/>
      <c r="D147" s="294"/>
    </row>
    <row r="148" spans="2:4" ht="13.5" thickTop="1">
      <c r="B148" s="97" t="s">
        <v>99</v>
      </c>
      <c r="C148" s="97"/>
      <c r="D148" s="297"/>
    </row>
    <row r="149" spans="2:4" ht="12.75">
      <c r="B149" s="97"/>
      <c r="C149" s="97"/>
      <c r="D149" s="97"/>
    </row>
    <row r="150" spans="2:4" ht="12.75">
      <c r="B150" s="156" t="s">
        <v>357</v>
      </c>
      <c r="C150" s="97"/>
      <c r="D150" s="218"/>
    </row>
    <row r="151" spans="2:4" ht="12.75">
      <c r="B151" s="97" t="s">
        <v>354</v>
      </c>
      <c r="C151" s="97"/>
      <c r="D151" s="227"/>
    </row>
    <row r="152" spans="2:4" ht="12.75">
      <c r="B152" s="156" t="s">
        <v>108</v>
      </c>
      <c r="C152" s="97"/>
      <c r="D152" s="227"/>
    </row>
    <row r="153" spans="2:4" ht="12.75">
      <c r="B153" s="97" t="s">
        <v>247</v>
      </c>
      <c r="C153" s="97"/>
      <c r="D153" s="186"/>
    </row>
    <row r="154" spans="2:4" ht="12.75">
      <c r="B154" s="97"/>
      <c r="C154" s="97"/>
      <c r="D154" s="97"/>
    </row>
    <row r="155" spans="2:4" ht="12.75">
      <c r="B155" s="97" t="s">
        <v>246</v>
      </c>
      <c r="C155" s="97"/>
      <c r="D155" s="218"/>
    </row>
  </sheetData>
  <sheetProtection sheet="1" objects="1" scenarios="1"/>
  <mergeCells count="22">
    <mergeCell ref="B145:C145"/>
    <mergeCell ref="B3:D3"/>
    <mergeCell ref="B66:C66"/>
    <mergeCell ref="B57:C57"/>
    <mergeCell ref="B58:C58"/>
    <mergeCell ref="B59:C59"/>
    <mergeCell ref="B60:C60"/>
    <mergeCell ref="B61:C61"/>
    <mergeCell ref="B10:C10"/>
    <mergeCell ref="B11:C11"/>
    <mergeCell ref="B12:C12"/>
    <mergeCell ref="B82:D82"/>
    <mergeCell ref="B89:C89"/>
    <mergeCell ref="B13:C13"/>
    <mergeCell ref="B90:C90"/>
    <mergeCell ref="B91:C91"/>
    <mergeCell ref="B136:C136"/>
    <mergeCell ref="B92:C92"/>
    <mergeCell ref="B137:C137"/>
    <mergeCell ref="B138:C138"/>
    <mergeCell ref="B139:C139"/>
    <mergeCell ref="B140:C140"/>
  </mergeCells>
  <printOptions horizontalCentered="1" verticalCentered="1"/>
  <pageMargins left="0.75" right="0.75" top="1" bottom="1" header="0.5" footer="0.5"/>
  <pageSetup fitToHeight="1" fitToWidth="1" horizontalDpi="300" verticalDpi="300" orientation="portrait" scale="33" r:id="rId3"/>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L102"/>
  <sheetViews>
    <sheetView showGridLines="0" workbookViewId="0" topLeftCell="A1">
      <selection activeCell="A1" sqref="A1"/>
    </sheetView>
  </sheetViews>
  <sheetFormatPr defaultColWidth="9.140625" defaultRowHeight="12.75"/>
  <cols>
    <col min="1" max="1" width="6.140625" style="0" customWidth="1"/>
    <col min="2" max="2" width="6.28125" style="0" customWidth="1"/>
    <col min="3" max="3" width="8.421875" style="0" customWidth="1"/>
    <col min="6" max="6" width="11.8515625" style="0" customWidth="1"/>
    <col min="7" max="7" width="11.140625" style="0" customWidth="1"/>
    <col min="8" max="8" width="11.421875" style="0" customWidth="1"/>
    <col min="9" max="9" width="14.140625" style="0" customWidth="1"/>
    <col min="10" max="10" width="10.7109375" style="0" customWidth="1"/>
  </cols>
  <sheetData>
    <row r="1" spans="1:12" ht="12.75">
      <c r="A1" s="97"/>
      <c r="B1" s="97"/>
      <c r="C1" s="97"/>
      <c r="D1" s="97"/>
      <c r="E1" s="97"/>
      <c r="F1" s="97"/>
      <c r="G1" s="97"/>
      <c r="H1" s="97"/>
      <c r="I1" s="97"/>
      <c r="J1" s="97"/>
      <c r="K1" s="97"/>
      <c r="L1" s="97"/>
    </row>
    <row r="2" spans="1:12" ht="12.75">
      <c r="A2" s="97"/>
      <c r="B2" s="97"/>
      <c r="C2" s="97"/>
      <c r="D2" s="97"/>
      <c r="E2" s="97"/>
      <c r="F2" s="97"/>
      <c r="G2" s="97"/>
      <c r="H2" s="97"/>
      <c r="I2" s="97"/>
      <c r="J2" s="97"/>
      <c r="K2" s="97"/>
      <c r="L2" s="97"/>
    </row>
    <row r="3" spans="1:12" ht="12.75">
      <c r="A3" s="97"/>
      <c r="B3" s="97"/>
      <c r="C3" s="97"/>
      <c r="D3" s="97"/>
      <c r="E3" s="97"/>
      <c r="F3" s="97"/>
      <c r="G3" s="97"/>
      <c r="H3" s="97"/>
      <c r="I3" s="97"/>
      <c r="J3" s="97"/>
      <c r="K3" s="97"/>
      <c r="L3" s="97"/>
    </row>
    <row r="4" spans="1:12" ht="15.75">
      <c r="A4" s="97"/>
      <c r="B4" s="97"/>
      <c r="C4" s="97"/>
      <c r="D4" s="97"/>
      <c r="E4" s="97"/>
      <c r="F4" s="97"/>
      <c r="G4" s="97"/>
      <c r="H4" s="211" t="s">
        <v>339</v>
      </c>
      <c r="I4" s="97">
        <f>CropLandUse!$Q$3</f>
        <v>2001</v>
      </c>
      <c r="J4" s="97"/>
      <c r="K4" s="97"/>
      <c r="L4" s="97"/>
    </row>
    <row r="5" spans="1:12" ht="12.75">
      <c r="A5" s="97"/>
      <c r="B5" s="401" t="s">
        <v>179</v>
      </c>
      <c r="C5" s="402"/>
      <c r="D5" s="402"/>
      <c r="E5" s="402"/>
      <c r="F5" s="402"/>
      <c r="G5" s="402"/>
      <c r="H5" s="423"/>
      <c r="I5" s="402"/>
      <c r="J5" s="403"/>
      <c r="K5" s="97"/>
      <c r="L5" s="97"/>
    </row>
    <row r="6" spans="1:12" ht="12.75">
      <c r="A6" s="97"/>
      <c r="B6" s="284" t="s">
        <v>219</v>
      </c>
      <c r="C6" s="97"/>
      <c r="D6" s="97"/>
      <c r="E6" s="97"/>
      <c r="F6" s="97"/>
      <c r="G6" s="97"/>
      <c r="H6" s="97"/>
      <c r="I6" s="92">
        <f>Income_Expense!$D$5</f>
        <v>127149</v>
      </c>
      <c r="J6" s="285"/>
      <c r="K6" s="97"/>
      <c r="L6" s="97"/>
    </row>
    <row r="7" spans="1:12" ht="12.75">
      <c r="A7" s="97"/>
      <c r="B7" s="97" t="s">
        <v>214</v>
      </c>
      <c r="C7" s="97"/>
      <c r="D7" s="97"/>
      <c r="E7" s="97"/>
      <c r="F7" s="97"/>
      <c r="G7" s="97"/>
      <c r="H7" s="97"/>
      <c r="I7" s="92">
        <f>Income_Expense!D$8</f>
        <v>0</v>
      </c>
      <c r="J7" s="97"/>
      <c r="K7" s="97"/>
      <c r="L7" s="97"/>
    </row>
    <row r="8" spans="1:12" ht="12.75">
      <c r="A8" s="97"/>
      <c r="B8" s="97" t="s">
        <v>170</v>
      </c>
      <c r="C8" s="97"/>
      <c r="D8" s="97"/>
      <c r="E8" s="97"/>
      <c r="F8" s="97"/>
      <c r="G8" s="97"/>
      <c r="H8" s="97"/>
      <c r="I8" s="92">
        <f>Income_Expense!$D$9</f>
        <v>0</v>
      </c>
      <c r="J8" s="97"/>
      <c r="K8" s="97"/>
      <c r="L8" s="97"/>
    </row>
    <row r="9" spans="1:12" ht="12.75">
      <c r="A9" s="97"/>
      <c r="B9" s="97" t="s">
        <v>215</v>
      </c>
      <c r="C9" s="97"/>
      <c r="D9" s="97"/>
      <c r="E9" s="97"/>
      <c r="F9" s="97"/>
      <c r="G9" s="97"/>
      <c r="H9" s="97"/>
      <c r="I9" s="92">
        <f>SUM(Income_Expense!$D$10:$D$13)</f>
        <v>0</v>
      </c>
      <c r="J9" s="97"/>
      <c r="K9" s="97"/>
      <c r="L9" s="97"/>
    </row>
    <row r="10" spans="1:12" ht="12.75">
      <c r="A10" s="97"/>
      <c r="B10" s="97"/>
      <c r="C10" s="97"/>
      <c r="D10" s="97"/>
      <c r="E10" s="97"/>
      <c r="F10" s="97"/>
      <c r="G10" s="97"/>
      <c r="H10" s="97"/>
      <c r="I10" s="95"/>
      <c r="J10" s="97"/>
      <c r="K10" s="97"/>
      <c r="L10" s="97"/>
    </row>
    <row r="11" spans="1:12" ht="12.75">
      <c r="A11" s="97"/>
      <c r="B11" s="148" t="s">
        <v>129</v>
      </c>
      <c r="C11" s="97"/>
      <c r="D11" s="97"/>
      <c r="E11" s="97"/>
      <c r="F11" s="97"/>
      <c r="G11" s="97"/>
      <c r="H11" s="97"/>
      <c r="I11" s="92">
        <f>Income_Expense!$D$64</f>
        <v>78355</v>
      </c>
      <c r="J11" s="97"/>
      <c r="K11" s="97"/>
      <c r="L11" s="97"/>
    </row>
    <row r="12" spans="1:12" ht="12.75">
      <c r="A12" s="97"/>
      <c r="B12" s="97" t="s">
        <v>301</v>
      </c>
      <c r="C12" s="97"/>
      <c r="D12" s="97"/>
      <c r="E12" s="97"/>
      <c r="F12" s="97"/>
      <c r="G12" s="97"/>
      <c r="H12" s="97"/>
      <c r="I12" s="190">
        <v>6000</v>
      </c>
      <c r="J12" s="97"/>
      <c r="K12" s="97"/>
      <c r="L12" s="97"/>
    </row>
    <row r="13" spans="1:12" ht="13.5" thickBot="1">
      <c r="A13" s="97"/>
      <c r="B13" s="97" t="s">
        <v>130</v>
      </c>
      <c r="C13" s="97"/>
      <c r="D13" s="97"/>
      <c r="E13" s="97"/>
      <c r="F13" s="97"/>
      <c r="G13" s="97"/>
      <c r="H13" s="97"/>
      <c r="I13" s="191">
        <v>36000</v>
      </c>
      <c r="J13" s="97"/>
      <c r="K13" s="97"/>
      <c r="L13" s="97"/>
    </row>
    <row r="14" spans="1:12" ht="13.5" thickTop="1">
      <c r="A14" s="97"/>
      <c r="B14" s="97"/>
      <c r="C14" s="97"/>
      <c r="D14" s="97"/>
      <c r="E14" s="97"/>
      <c r="F14" s="149"/>
      <c r="G14" s="149"/>
      <c r="H14" s="286" t="s">
        <v>137</v>
      </c>
      <c r="I14" s="95"/>
      <c r="J14" s="96">
        <f>SUM(I6:I9)-SUM(I11:I13)</f>
        <v>6794</v>
      </c>
      <c r="K14" s="97"/>
      <c r="L14" s="97"/>
    </row>
    <row r="15" spans="1:12" ht="12.75">
      <c r="A15" s="97"/>
      <c r="B15" s="97"/>
      <c r="C15" s="97"/>
      <c r="D15" s="97"/>
      <c r="E15" s="97"/>
      <c r="F15" s="97"/>
      <c r="G15" s="97"/>
      <c r="H15" s="97"/>
      <c r="I15" s="95"/>
      <c r="J15" s="96"/>
      <c r="K15" s="97"/>
      <c r="L15" s="97"/>
    </row>
    <row r="16" spans="1:12" ht="12.75">
      <c r="A16" s="97"/>
      <c r="B16" s="156" t="s">
        <v>199</v>
      </c>
      <c r="C16" s="97"/>
      <c r="D16" s="97"/>
      <c r="E16" s="97"/>
      <c r="F16" s="97"/>
      <c r="G16" s="97"/>
      <c r="H16" s="97"/>
      <c r="I16" s="95"/>
      <c r="J16" s="96"/>
      <c r="K16" s="97"/>
      <c r="L16" s="97"/>
    </row>
    <row r="17" spans="1:12" ht="12.75">
      <c r="A17" s="97"/>
      <c r="B17" s="97"/>
      <c r="C17" s="97" t="s">
        <v>200</v>
      </c>
      <c r="D17" s="97"/>
      <c r="E17" s="97"/>
      <c r="F17" s="97"/>
      <c r="G17" s="97"/>
      <c r="H17" s="97"/>
      <c r="I17" s="227">
        <f>LvstkPlan!$R$9+LvstkPlan!$R$13+LvstkPlan!$R$15+LvstkPlan!$R$19+LvstkPlan!$R$21+LvstkPlan!$R$25+DepInventory!C126</f>
        <v>34800</v>
      </c>
      <c r="J17" s="96"/>
      <c r="K17" s="97"/>
      <c r="L17" s="97"/>
    </row>
    <row r="18" spans="1:12" ht="12.75">
      <c r="A18" s="97"/>
      <c r="B18" s="97"/>
      <c r="C18" s="97" t="s">
        <v>379</v>
      </c>
      <c r="D18" s="97"/>
      <c r="E18" s="97"/>
      <c r="F18" s="97"/>
      <c r="G18" s="97"/>
      <c r="H18" s="97"/>
      <c r="I18" s="255">
        <f>DepInventory!$E$142</f>
        <v>0</v>
      </c>
      <c r="J18" s="96"/>
      <c r="K18" s="97"/>
      <c r="L18" s="97"/>
    </row>
    <row r="19" spans="1:12" ht="13.5" thickBot="1">
      <c r="A19" s="97"/>
      <c r="B19" s="97"/>
      <c r="C19" s="97" t="s">
        <v>378</v>
      </c>
      <c r="D19" s="97"/>
      <c r="E19" s="97"/>
      <c r="F19" s="97"/>
      <c r="G19" s="97"/>
      <c r="H19" s="97"/>
      <c r="I19" s="191">
        <v>8000</v>
      </c>
      <c r="J19" s="96"/>
      <c r="K19" s="97"/>
      <c r="L19" s="97"/>
    </row>
    <row r="20" spans="1:12" ht="13.5" thickTop="1">
      <c r="A20" s="97"/>
      <c r="B20" s="97"/>
      <c r="C20" s="97"/>
      <c r="D20" s="97"/>
      <c r="E20" s="97"/>
      <c r="F20" s="149"/>
      <c r="G20" s="149"/>
      <c r="H20" s="149" t="s">
        <v>139</v>
      </c>
      <c r="I20" s="96"/>
      <c r="J20" s="96">
        <f>I17-I18-I19</f>
        <v>26800</v>
      </c>
      <c r="K20" s="97"/>
      <c r="L20" s="97"/>
    </row>
    <row r="21" spans="1:12" ht="12.75">
      <c r="A21" s="97"/>
      <c r="B21" s="156" t="s">
        <v>133</v>
      </c>
      <c r="C21" s="97"/>
      <c r="D21" s="97"/>
      <c r="E21" s="97"/>
      <c r="F21" s="97"/>
      <c r="G21" s="97"/>
      <c r="H21" s="97"/>
      <c r="I21" s="95"/>
      <c r="J21" s="96"/>
      <c r="K21" s="97"/>
      <c r="L21" s="97"/>
    </row>
    <row r="22" spans="1:12" ht="12.75">
      <c r="A22" s="97"/>
      <c r="B22" s="156"/>
      <c r="C22" s="97" t="s">
        <v>381</v>
      </c>
      <c r="D22" s="97"/>
      <c r="E22" s="97"/>
      <c r="F22" s="97"/>
      <c r="G22" s="97"/>
      <c r="H22" s="97"/>
      <c r="I22" s="190">
        <v>0</v>
      </c>
      <c r="J22" s="96"/>
      <c r="K22" s="97"/>
      <c r="L22" s="97"/>
    </row>
    <row r="23" spans="1:12" ht="12.75">
      <c r="A23" s="97"/>
      <c r="B23" s="97"/>
      <c r="C23" s="97" t="s">
        <v>380</v>
      </c>
      <c r="D23" s="97"/>
      <c r="E23" s="97"/>
      <c r="F23" s="97"/>
      <c r="G23" s="97"/>
      <c r="H23" s="97"/>
      <c r="I23" s="227">
        <f>DepInventory!$G$143</f>
        <v>0</v>
      </c>
      <c r="J23" s="96"/>
      <c r="K23" s="97"/>
      <c r="L23" s="97"/>
    </row>
    <row r="24" spans="1:12" ht="13.5" thickBot="1">
      <c r="A24" s="97"/>
      <c r="B24" s="97"/>
      <c r="C24" s="97" t="s">
        <v>302</v>
      </c>
      <c r="D24" s="97"/>
      <c r="E24" s="97"/>
      <c r="F24" s="97"/>
      <c r="G24" s="97"/>
      <c r="H24" s="97"/>
      <c r="I24" s="191">
        <v>11200</v>
      </c>
      <c r="J24" s="96"/>
      <c r="K24" s="97"/>
      <c r="L24" s="97"/>
    </row>
    <row r="25" spans="1:12" ht="13.5" thickTop="1">
      <c r="A25" s="97"/>
      <c r="B25" s="97"/>
      <c r="C25" s="97"/>
      <c r="D25" s="97"/>
      <c r="E25" s="97"/>
      <c r="F25" s="149"/>
      <c r="G25" s="149"/>
      <c r="H25" s="286" t="s">
        <v>138</v>
      </c>
      <c r="I25" s="96"/>
      <c r="J25" s="96">
        <f>I23-I24</f>
        <v>-11200</v>
      </c>
      <c r="K25" s="97"/>
      <c r="L25" s="97"/>
    </row>
    <row r="26" spans="1:12" ht="12.75">
      <c r="A26" s="97"/>
      <c r="B26" s="97"/>
      <c r="C26" s="97"/>
      <c r="D26" s="97"/>
      <c r="E26" s="149"/>
      <c r="F26" s="149"/>
      <c r="G26" s="149"/>
      <c r="H26" s="149"/>
      <c r="I26" s="96"/>
      <c r="J26" s="96"/>
      <c r="K26" s="97"/>
      <c r="L26" s="97"/>
    </row>
    <row r="27" spans="1:12" ht="12.75">
      <c r="A27" s="97"/>
      <c r="B27" s="97"/>
      <c r="C27" s="97"/>
      <c r="D27" s="97"/>
      <c r="E27" s="149"/>
      <c r="F27" s="149"/>
      <c r="G27" s="149"/>
      <c r="H27" s="149"/>
      <c r="I27" s="96"/>
      <c r="J27" s="96"/>
      <c r="K27" s="97"/>
      <c r="L27" s="97"/>
    </row>
    <row r="28" spans="1:12" ht="13.5" thickBot="1">
      <c r="A28" s="97"/>
      <c r="B28" s="97" t="s">
        <v>128</v>
      </c>
      <c r="C28" s="97"/>
      <c r="D28" s="97"/>
      <c r="E28" s="97"/>
      <c r="F28" s="97"/>
      <c r="G28" s="97"/>
      <c r="H28" s="97"/>
      <c r="I28" s="97"/>
      <c r="J28" s="157">
        <f>Bal_Sheets!$G$6</f>
        <v>27500</v>
      </c>
      <c r="K28" s="97"/>
      <c r="L28" s="97"/>
    </row>
    <row r="29" spans="1:12" ht="13.5" thickTop="1">
      <c r="A29" s="97"/>
      <c r="B29" s="97" t="s">
        <v>135</v>
      </c>
      <c r="C29" s="97"/>
      <c r="D29" s="97"/>
      <c r="E29" s="97"/>
      <c r="F29" s="97"/>
      <c r="G29" s="97"/>
      <c r="H29" s="97"/>
      <c r="I29" s="97"/>
      <c r="J29" s="96">
        <f>SUM(J14:J28)</f>
        <v>49894</v>
      </c>
      <c r="K29" s="97"/>
      <c r="L29" s="97"/>
    </row>
    <row r="30" spans="1:12" ht="13.5" thickBot="1">
      <c r="A30" s="97"/>
      <c r="B30" s="97" t="s">
        <v>134</v>
      </c>
      <c r="C30" s="97"/>
      <c r="D30" s="97"/>
      <c r="E30" s="97"/>
      <c r="F30" s="97"/>
      <c r="G30" s="97"/>
      <c r="H30" s="97"/>
      <c r="I30" s="97"/>
      <c r="J30" s="157">
        <f>Bal_Sheets!$H$6</f>
        <v>49894</v>
      </c>
      <c r="K30" s="97"/>
      <c r="L30" s="97"/>
    </row>
    <row r="31" spans="1:12" ht="13.5" thickTop="1">
      <c r="A31" s="97"/>
      <c r="B31" s="97"/>
      <c r="C31" s="97"/>
      <c r="D31" s="97"/>
      <c r="E31" s="97"/>
      <c r="F31" s="97"/>
      <c r="G31" s="97"/>
      <c r="H31" s="97"/>
      <c r="I31" s="286" t="s">
        <v>136</v>
      </c>
      <c r="J31" s="96">
        <f>J29-J30</f>
        <v>0</v>
      </c>
      <c r="K31" s="97"/>
      <c r="L31" s="97"/>
    </row>
    <row r="32" spans="1:12" ht="12.75">
      <c r="A32" s="97"/>
      <c r="B32" s="287"/>
      <c r="C32" s="287"/>
      <c r="D32" s="287"/>
      <c r="E32" s="287"/>
      <c r="F32" s="287"/>
      <c r="G32" s="287"/>
      <c r="H32" s="287"/>
      <c r="I32" s="287"/>
      <c r="J32" s="287"/>
      <c r="K32" s="97"/>
      <c r="L32" s="97"/>
    </row>
    <row r="33" spans="1:12" ht="12.75">
      <c r="A33" s="97"/>
      <c r="B33" s="97"/>
      <c r="C33" s="97"/>
      <c r="D33" s="97"/>
      <c r="E33" s="97"/>
      <c r="F33" s="97"/>
      <c r="G33" s="97"/>
      <c r="H33" s="97"/>
      <c r="I33" s="97" t="str">
        <f>CropLandUse!P3</f>
        <v>Analysis Year </v>
      </c>
      <c r="J33" s="97">
        <f>CropLandUse!Q3</f>
        <v>2001</v>
      </c>
      <c r="K33" s="97"/>
      <c r="L33" s="97"/>
    </row>
    <row r="34" spans="1:12" ht="12.75">
      <c r="A34" s="97"/>
      <c r="B34" s="97"/>
      <c r="C34" s="401" t="s">
        <v>168</v>
      </c>
      <c r="D34" s="402"/>
      <c r="E34" s="402"/>
      <c r="F34" s="402"/>
      <c r="G34" s="402"/>
      <c r="H34" s="402"/>
      <c r="I34" s="402"/>
      <c r="J34" s="403"/>
      <c r="K34" s="97"/>
      <c r="L34" s="97"/>
    </row>
    <row r="35" spans="1:12" ht="12.75">
      <c r="A35" s="97"/>
      <c r="B35" s="97"/>
      <c r="C35" s="97" t="s">
        <v>174</v>
      </c>
      <c r="D35" s="97"/>
      <c r="E35" s="97"/>
      <c r="F35" s="97"/>
      <c r="G35" s="97"/>
      <c r="H35" s="97"/>
      <c r="I35" s="97"/>
      <c r="J35" s="96">
        <f>Bal_Sheets!$H$46</f>
        <v>1836704</v>
      </c>
      <c r="K35" s="97"/>
      <c r="L35" s="97"/>
    </row>
    <row r="36" spans="1:12" ht="13.5" thickBot="1">
      <c r="A36" s="97"/>
      <c r="B36" s="97"/>
      <c r="C36" s="97" t="s">
        <v>175</v>
      </c>
      <c r="D36" s="97"/>
      <c r="E36" s="97"/>
      <c r="F36" s="97"/>
      <c r="G36" s="97"/>
      <c r="H36" s="97"/>
      <c r="I36" s="97"/>
      <c r="J36" s="288">
        <f>Bal_Sheets!$G$46</f>
        <v>1830320</v>
      </c>
      <c r="K36" s="97"/>
      <c r="L36" s="97"/>
    </row>
    <row r="37" spans="1:12" ht="13.5" thickTop="1">
      <c r="A37" s="97"/>
      <c r="B37" s="97"/>
      <c r="C37" s="98"/>
      <c r="D37" s="97"/>
      <c r="E37" s="97"/>
      <c r="F37" s="97"/>
      <c r="G37" s="149"/>
      <c r="H37" s="149"/>
      <c r="I37" s="149" t="s">
        <v>325</v>
      </c>
      <c r="J37" s="96">
        <f>J35-J36</f>
        <v>6384</v>
      </c>
      <c r="K37" s="97"/>
      <c r="L37" s="97"/>
    </row>
    <row r="38" spans="1:12" ht="12.75">
      <c r="A38" s="97"/>
      <c r="B38" s="97"/>
      <c r="C38" s="97"/>
      <c r="D38" s="97"/>
      <c r="E38" s="97"/>
      <c r="F38" s="97"/>
      <c r="G38" s="97"/>
      <c r="H38" s="97"/>
      <c r="I38" s="97"/>
      <c r="J38" s="96"/>
      <c r="K38" s="97"/>
      <c r="L38" s="97"/>
    </row>
    <row r="39" spans="1:12" ht="12.75">
      <c r="A39" s="97"/>
      <c r="B39" s="97"/>
      <c r="C39" s="97" t="s">
        <v>108</v>
      </c>
      <c r="D39" s="97"/>
      <c r="E39" s="97"/>
      <c r="F39" s="97"/>
      <c r="G39" s="97"/>
      <c r="H39" s="97"/>
      <c r="I39" s="97"/>
      <c r="J39" s="96">
        <f>Income_Expense!$D$73</f>
        <v>48384</v>
      </c>
      <c r="K39" s="97"/>
      <c r="L39" s="97"/>
    </row>
    <row r="40" spans="1:12" ht="12.75">
      <c r="A40" s="97"/>
      <c r="B40" s="97"/>
      <c r="C40" s="97"/>
      <c r="D40" s="97"/>
      <c r="E40" s="97" t="s">
        <v>177</v>
      </c>
      <c r="F40" s="97"/>
      <c r="G40" s="97"/>
      <c r="H40" s="97"/>
      <c r="I40" s="97"/>
      <c r="J40" s="289"/>
      <c r="K40" s="97"/>
      <c r="L40" s="97"/>
    </row>
    <row r="41" spans="1:12" ht="12.75">
      <c r="A41" s="97"/>
      <c r="B41" s="97"/>
      <c r="C41" s="97" t="s">
        <v>176</v>
      </c>
      <c r="D41" s="97"/>
      <c r="E41" s="97" t="s">
        <v>322</v>
      </c>
      <c r="F41" s="97"/>
      <c r="G41" s="97"/>
      <c r="H41" s="97"/>
      <c r="I41" s="97"/>
      <c r="J41" s="190">
        <v>36000</v>
      </c>
      <c r="K41" s="97"/>
      <c r="L41" s="97"/>
    </row>
    <row r="42" spans="1:12" ht="12.75">
      <c r="A42" s="97"/>
      <c r="B42" s="97"/>
      <c r="C42" s="97" t="s">
        <v>176</v>
      </c>
      <c r="D42" s="97"/>
      <c r="E42" s="97" t="s">
        <v>323</v>
      </c>
      <c r="F42" s="97"/>
      <c r="G42" s="97"/>
      <c r="H42" s="97"/>
      <c r="I42" s="97"/>
      <c r="J42" s="190">
        <v>6000</v>
      </c>
      <c r="K42" s="97"/>
      <c r="L42" s="97"/>
    </row>
    <row r="43" spans="1:12" ht="12.75">
      <c r="A43" s="97"/>
      <c r="B43" s="97"/>
      <c r="C43" s="97" t="s">
        <v>176</v>
      </c>
      <c r="D43" s="97"/>
      <c r="E43" s="97" t="s">
        <v>324</v>
      </c>
      <c r="F43" s="97"/>
      <c r="G43" s="97"/>
      <c r="H43" s="97"/>
      <c r="I43" s="97"/>
      <c r="J43" s="190">
        <v>0</v>
      </c>
      <c r="K43" s="97"/>
      <c r="L43" s="97"/>
    </row>
    <row r="44" spans="1:12" ht="12.75">
      <c r="A44" s="97"/>
      <c r="B44" s="97"/>
      <c r="C44" s="97" t="s">
        <v>178</v>
      </c>
      <c r="D44" s="97"/>
      <c r="E44" s="97" t="s">
        <v>131</v>
      </c>
      <c r="F44" s="97"/>
      <c r="G44" s="97"/>
      <c r="H44" s="97"/>
      <c r="I44" s="97"/>
      <c r="J44" s="190">
        <v>0</v>
      </c>
      <c r="K44" s="97"/>
      <c r="L44" s="97"/>
    </row>
    <row r="45" spans="1:12" ht="12.75">
      <c r="A45" s="163" t="s">
        <v>258</v>
      </c>
      <c r="B45" s="97"/>
      <c r="C45" s="97" t="s">
        <v>178</v>
      </c>
      <c r="D45" s="97"/>
      <c r="E45" s="97" t="s">
        <v>169</v>
      </c>
      <c r="F45" s="97"/>
      <c r="G45" s="97"/>
      <c r="H45" s="97"/>
      <c r="I45" s="97"/>
      <c r="J45" s="190">
        <v>0</v>
      </c>
      <c r="K45" s="97"/>
      <c r="L45" s="97"/>
    </row>
    <row r="46" spans="1:12" ht="12.75">
      <c r="A46" s="97"/>
      <c r="B46" s="97"/>
      <c r="C46" s="97" t="s">
        <v>176</v>
      </c>
      <c r="D46" s="97"/>
      <c r="E46" s="97" t="s">
        <v>132</v>
      </c>
      <c r="F46" s="97"/>
      <c r="G46" s="97"/>
      <c r="H46" s="97"/>
      <c r="I46" s="97"/>
      <c r="J46" s="190">
        <v>0</v>
      </c>
      <c r="K46" s="97"/>
      <c r="L46" s="97"/>
    </row>
    <row r="47" spans="1:12" ht="13.5" thickBot="1">
      <c r="A47" s="97"/>
      <c r="B47" s="97"/>
      <c r="C47" s="97" t="s">
        <v>327</v>
      </c>
      <c r="D47" s="97"/>
      <c r="E47" s="97" t="s">
        <v>328</v>
      </c>
      <c r="F47" s="97"/>
      <c r="G47" s="97"/>
      <c r="H47" s="97"/>
      <c r="I47" s="97"/>
      <c r="J47" s="191">
        <v>0</v>
      </c>
      <c r="K47" s="97"/>
      <c r="L47" s="97"/>
    </row>
    <row r="48" spans="1:12" ht="13.5" thickTop="1">
      <c r="A48" s="97"/>
      <c r="B48" s="97"/>
      <c r="C48" s="97"/>
      <c r="D48" s="97"/>
      <c r="E48" s="97"/>
      <c r="F48" s="97"/>
      <c r="G48" s="149"/>
      <c r="H48" s="149"/>
      <c r="I48" s="290" t="s">
        <v>326</v>
      </c>
      <c r="J48" s="96">
        <f>J39-SUM(J40:J43)+J44+J45-J46+J47</f>
        <v>6384</v>
      </c>
      <c r="K48" s="97"/>
      <c r="L48" s="97"/>
    </row>
    <row r="49" spans="1:12" ht="12.75">
      <c r="A49" s="97"/>
      <c r="B49" s="97"/>
      <c r="C49" s="97"/>
      <c r="D49" s="97"/>
      <c r="E49" s="97"/>
      <c r="F49" s="97"/>
      <c r="G49" s="97"/>
      <c r="H49" s="97"/>
      <c r="I49" s="97"/>
      <c r="J49" s="97"/>
      <c r="K49" s="97"/>
      <c r="L49" s="97"/>
    </row>
    <row r="50" spans="1:12" ht="12.75">
      <c r="A50" s="97"/>
      <c r="B50" s="97"/>
      <c r="C50" s="97"/>
      <c r="D50" s="97"/>
      <c r="E50" s="97"/>
      <c r="F50" s="97"/>
      <c r="G50" s="286"/>
      <c r="H50" s="286"/>
      <c r="I50" s="286" t="s">
        <v>257</v>
      </c>
      <c r="J50" s="96">
        <f>J37-J48</f>
        <v>0</v>
      </c>
      <c r="K50" s="97"/>
      <c r="L50" s="97"/>
    </row>
    <row r="51" spans="1:12" ht="12.75">
      <c r="A51" s="97"/>
      <c r="B51" s="97"/>
      <c r="C51" s="97"/>
      <c r="D51" s="97"/>
      <c r="E51" s="97"/>
      <c r="F51" s="97"/>
      <c r="G51" s="97"/>
      <c r="H51" s="97"/>
      <c r="I51" s="96"/>
      <c r="J51" s="97"/>
      <c r="K51" s="97"/>
      <c r="L51" s="97"/>
    </row>
    <row r="52" spans="1:12" ht="12.75">
      <c r="A52" s="97"/>
      <c r="B52" s="97"/>
      <c r="C52" s="97"/>
      <c r="D52" s="97"/>
      <c r="E52" s="97"/>
      <c r="F52" s="97"/>
      <c r="G52" s="97"/>
      <c r="H52" s="97"/>
      <c r="I52" s="97"/>
      <c r="J52" s="97"/>
      <c r="K52" s="97"/>
      <c r="L52" s="97"/>
    </row>
    <row r="55" ht="14.25">
      <c r="B55" s="192" t="s">
        <v>332</v>
      </c>
    </row>
    <row r="56" spans="2:10" ht="15.75">
      <c r="B56" s="97"/>
      <c r="C56" s="97"/>
      <c r="D56" s="97"/>
      <c r="E56" s="97"/>
      <c r="F56" s="97"/>
      <c r="G56" s="97"/>
      <c r="H56" s="211" t="s">
        <v>339</v>
      </c>
      <c r="I56" s="291"/>
      <c r="J56" s="97"/>
    </row>
    <row r="57" spans="2:10" ht="12.75">
      <c r="B57" s="401" t="s">
        <v>179</v>
      </c>
      <c r="C57" s="402"/>
      <c r="D57" s="402"/>
      <c r="E57" s="402"/>
      <c r="F57" s="402"/>
      <c r="G57" s="402"/>
      <c r="H57" s="423"/>
      <c r="I57" s="402"/>
      <c r="J57" s="403"/>
    </row>
    <row r="58" spans="2:10" ht="12.75">
      <c r="B58" s="284" t="s">
        <v>219</v>
      </c>
      <c r="C58" s="97"/>
      <c r="D58" s="97"/>
      <c r="E58" s="97"/>
      <c r="F58" s="97"/>
      <c r="G58" s="97"/>
      <c r="H58" s="97"/>
      <c r="I58" s="227"/>
      <c r="J58" s="285"/>
    </row>
    <row r="59" spans="2:10" ht="12.75">
      <c r="B59" s="97" t="s">
        <v>214</v>
      </c>
      <c r="C59" s="97"/>
      <c r="D59" s="97"/>
      <c r="E59" s="97"/>
      <c r="F59" s="97"/>
      <c r="G59" s="97"/>
      <c r="H59" s="97"/>
      <c r="I59" s="227"/>
      <c r="J59" s="97"/>
    </row>
    <row r="60" spans="2:10" ht="12.75">
      <c r="B60" s="97" t="s">
        <v>170</v>
      </c>
      <c r="C60" s="97"/>
      <c r="D60" s="97"/>
      <c r="E60" s="97"/>
      <c r="F60" s="97"/>
      <c r="G60" s="97"/>
      <c r="H60" s="97"/>
      <c r="I60" s="227"/>
      <c r="J60" s="97"/>
    </row>
    <row r="61" spans="2:10" ht="12.75">
      <c r="B61" s="97" t="s">
        <v>215</v>
      </c>
      <c r="C61" s="97"/>
      <c r="D61" s="97"/>
      <c r="E61" s="97"/>
      <c r="F61" s="97"/>
      <c r="G61" s="97"/>
      <c r="H61" s="97"/>
      <c r="I61" s="227"/>
      <c r="J61" s="97"/>
    </row>
    <row r="62" spans="2:10" ht="12.75">
      <c r="B62" s="97"/>
      <c r="C62" s="97"/>
      <c r="D62" s="97"/>
      <c r="E62" s="97"/>
      <c r="F62" s="97"/>
      <c r="G62" s="97"/>
      <c r="H62" s="97"/>
      <c r="I62" s="95"/>
      <c r="J62" s="97"/>
    </row>
    <row r="63" spans="2:10" ht="12.75">
      <c r="B63" s="148" t="s">
        <v>129</v>
      </c>
      <c r="C63" s="97"/>
      <c r="D63" s="97"/>
      <c r="E63" s="97"/>
      <c r="F63" s="97"/>
      <c r="G63" s="97"/>
      <c r="H63" s="97"/>
      <c r="I63" s="227"/>
      <c r="J63" s="97"/>
    </row>
    <row r="64" spans="2:10" ht="12.75">
      <c r="B64" s="97" t="s">
        <v>301</v>
      </c>
      <c r="C64" s="97"/>
      <c r="D64" s="97"/>
      <c r="E64" s="97"/>
      <c r="F64" s="97"/>
      <c r="G64" s="97"/>
      <c r="H64" s="97"/>
      <c r="I64" s="190"/>
      <c r="J64" s="97"/>
    </row>
    <row r="65" spans="2:10" ht="13.5" thickBot="1">
      <c r="B65" s="97" t="s">
        <v>130</v>
      </c>
      <c r="C65" s="97"/>
      <c r="D65" s="97"/>
      <c r="E65" s="97"/>
      <c r="F65" s="97"/>
      <c r="G65" s="97"/>
      <c r="H65" s="97"/>
      <c r="I65" s="191"/>
      <c r="J65" s="97"/>
    </row>
    <row r="66" spans="2:10" ht="13.5" thickTop="1">
      <c r="B66" s="97"/>
      <c r="C66" s="97"/>
      <c r="D66" s="97"/>
      <c r="E66" s="97"/>
      <c r="F66" s="149"/>
      <c r="G66" s="149"/>
      <c r="H66" s="286" t="s">
        <v>137</v>
      </c>
      <c r="I66" s="95"/>
      <c r="J66" s="218"/>
    </row>
    <row r="67" spans="2:10" ht="12.75">
      <c r="B67" s="97"/>
      <c r="C67" s="97"/>
      <c r="D67" s="97"/>
      <c r="E67" s="97"/>
      <c r="F67" s="97"/>
      <c r="G67" s="97"/>
      <c r="H67" s="97"/>
      <c r="I67" s="95"/>
      <c r="J67" s="96"/>
    </row>
    <row r="68" spans="2:10" ht="12.75">
      <c r="B68" s="156" t="s">
        <v>199</v>
      </c>
      <c r="C68" s="97"/>
      <c r="D68" s="97"/>
      <c r="E68" s="97"/>
      <c r="F68" s="97"/>
      <c r="G68" s="97"/>
      <c r="H68" s="97"/>
      <c r="I68" s="95"/>
      <c r="J68" s="96"/>
    </row>
    <row r="69" spans="2:10" ht="12.75">
      <c r="B69" s="97"/>
      <c r="C69" s="97" t="s">
        <v>200</v>
      </c>
      <c r="D69" s="97"/>
      <c r="E69" s="97"/>
      <c r="F69" s="97"/>
      <c r="G69" s="97"/>
      <c r="H69" s="97"/>
      <c r="I69" s="227"/>
      <c r="J69" s="96"/>
    </row>
    <row r="70" spans="2:10" ht="12.75">
      <c r="B70" s="97"/>
      <c r="C70" s="97" t="s">
        <v>379</v>
      </c>
      <c r="D70" s="97"/>
      <c r="E70" s="97"/>
      <c r="F70" s="97"/>
      <c r="G70" s="97"/>
      <c r="H70" s="97"/>
      <c r="I70" s="255"/>
      <c r="J70" s="96"/>
    </row>
    <row r="71" spans="2:10" ht="13.5" thickBot="1">
      <c r="B71" s="97"/>
      <c r="C71" s="97" t="s">
        <v>378</v>
      </c>
      <c r="D71" s="97"/>
      <c r="E71" s="97"/>
      <c r="F71" s="97"/>
      <c r="G71" s="97"/>
      <c r="H71" s="97"/>
      <c r="I71" s="191"/>
      <c r="J71" s="96"/>
    </row>
    <row r="72" spans="2:10" ht="13.5" thickTop="1">
      <c r="B72" s="97"/>
      <c r="C72" s="97"/>
      <c r="D72" s="97"/>
      <c r="E72" s="97"/>
      <c r="F72" s="149"/>
      <c r="G72" s="149"/>
      <c r="H72" s="149" t="s">
        <v>139</v>
      </c>
      <c r="I72" s="96"/>
      <c r="J72" s="218"/>
    </row>
    <row r="73" spans="2:10" ht="12.75">
      <c r="B73" s="156" t="s">
        <v>133</v>
      </c>
      <c r="C73" s="97"/>
      <c r="D73" s="97"/>
      <c r="E73" s="97"/>
      <c r="F73" s="97"/>
      <c r="G73" s="97"/>
      <c r="H73" s="97"/>
      <c r="I73" s="95"/>
      <c r="J73" s="96"/>
    </row>
    <row r="74" spans="2:10" ht="12.75">
      <c r="B74" s="156"/>
      <c r="C74" s="97" t="s">
        <v>381</v>
      </c>
      <c r="D74" s="97"/>
      <c r="E74" s="97"/>
      <c r="F74" s="97"/>
      <c r="G74" s="97"/>
      <c r="H74" s="97"/>
      <c r="I74" s="190"/>
      <c r="J74" s="96"/>
    </row>
    <row r="75" spans="2:10" ht="12.75">
      <c r="B75" s="97"/>
      <c r="C75" s="97" t="s">
        <v>380</v>
      </c>
      <c r="D75" s="97"/>
      <c r="E75" s="97"/>
      <c r="F75" s="97"/>
      <c r="G75" s="97"/>
      <c r="H75" s="97"/>
      <c r="I75" s="227"/>
      <c r="J75" s="96"/>
    </row>
    <row r="76" spans="2:10" ht="13.5" thickBot="1">
      <c r="B76" s="97"/>
      <c r="C76" s="97" t="s">
        <v>302</v>
      </c>
      <c r="D76" s="97"/>
      <c r="E76" s="97"/>
      <c r="F76" s="97"/>
      <c r="G76" s="97"/>
      <c r="H76" s="97"/>
      <c r="I76" s="191"/>
      <c r="J76" s="96"/>
    </row>
    <row r="77" spans="2:10" ht="13.5" thickTop="1">
      <c r="B77" s="97"/>
      <c r="C77" s="97"/>
      <c r="D77" s="97"/>
      <c r="E77" s="97"/>
      <c r="F77" s="149"/>
      <c r="G77" s="149"/>
      <c r="H77" s="286" t="s">
        <v>138</v>
      </c>
      <c r="I77" s="96"/>
      <c r="J77" s="218"/>
    </row>
    <row r="78" spans="2:10" ht="12.75">
      <c r="B78" s="97"/>
      <c r="C78" s="97"/>
      <c r="D78" s="97"/>
      <c r="E78" s="149"/>
      <c r="F78" s="149"/>
      <c r="G78" s="149"/>
      <c r="H78" s="149"/>
      <c r="I78" s="96"/>
      <c r="J78" s="96"/>
    </row>
    <row r="79" spans="2:10" ht="12.75">
      <c r="B79" s="97"/>
      <c r="C79" s="97"/>
      <c r="D79" s="97"/>
      <c r="E79" s="149"/>
      <c r="F79" s="149"/>
      <c r="G79" s="149"/>
      <c r="H79" s="149"/>
      <c r="I79" s="96"/>
      <c r="J79" s="96"/>
    </row>
    <row r="80" spans="2:10" ht="13.5" thickBot="1">
      <c r="B80" s="97" t="s">
        <v>128</v>
      </c>
      <c r="C80" s="97"/>
      <c r="D80" s="97"/>
      <c r="E80" s="97"/>
      <c r="F80" s="97"/>
      <c r="G80" s="97"/>
      <c r="H80" s="97"/>
      <c r="I80" s="97"/>
      <c r="J80" s="294"/>
    </row>
    <row r="81" spans="2:10" ht="13.5" thickTop="1">
      <c r="B81" s="97" t="s">
        <v>135</v>
      </c>
      <c r="C81" s="97"/>
      <c r="D81" s="97"/>
      <c r="E81" s="97"/>
      <c r="F81" s="97"/>
      <c r="G81" s="97"/>
      <c r="H81" s="97"/>
      <c r="I81" s="97"/>
      <c r="J81" s="295"/>
    </row>
    <row r="82" spans="2:10" ht="13.5" thickBot="1">
      <c r="B82" s="97" t="s">
        <v>134</v>
      </c>
      <c r="C82" s="97"/>
      <c r="D82" s="97"/>
      <c r="E82" s="97"/>
      <c r="F82" s="97"/>
      <c r="G82" s="97"/>
      <c r="H82" s="97"/>
      <c r="I82" s="97"/>
      <c r="J82" s="294"/>
    </row>
    <row r="83" spans="2:10" ht="13.5" thickTop="1">
      <c r="B83" s="97"/>
      <c r="C83" s="97"/>
      <c r="D83" s="97"/>
      <c r="E83" s="97"/>
      <c r="F83" s="97"/>
      <c r="G83" s="97"/>
      <c r="H83" s="97"/>
      <c r="I83" s="286" t="s">
        <v>136</v>
      </c>
      <c r="J83" s="295"/>
    </row>
    <row r="84" spans="2:10" ht="12.75">
      <c r="B84" s="287"/>
      <c r="C84" s="287"/>
      <c r="D84" s="287"/>
      <c r="E84" s="287"/>
      <c r="F84" s="287"/>
      <c r="G84" s="287"/>
      <c r="H84" s="287"/>
      <c r="I84" s="287"/>
      <c r="J84" s="287"/>
    </row>
    <row r="85" spans="2:10" ht="12.75">
      <c r="B85" s="97"/>
      <c r="C85" s="97"/>
      <c r="D85" s="97"/>
      <c r="E85" s="97"/>
      <c r="F85" s="97"/>
      <c r="G85" s="97"/>
      <c r="H85" s="97"/>
      <c r="I85" s="97"/>
      <c r="J85" s="97"/>
    </row>
    <row r="86" spans="2:10" ht="12.75">
      <c r="B86" s="97"/>
      <c r="C86" s="401" t="s">
        <v>168</v>
      </c>
      <c r="D86" s="402"/>
      <c r="E86" s="402"/>
      <c r="F86" s="402"/>
      <c r="G86" s="402"/>
      <c r="H86" s="402"/>
      <c r="I86" s="402"/>
      <c r="J86" s="403"/>
    </row>
    <row r="87" spans="2:10" ht="12.75">
      <c r="B87" s="97"/>
      <c r="C87" s="97" t="s">
        <v>174</v>
      </c>
      <c r="D87" s="97"/>
      <c r="E87" s="97"/>
      <c r="F87" s="97"/>
      <c r="G87" s="97"/>
      <c r="H87" s="97"/>
      <c r="I87" s="97"/>
      <c r="J87" s="218"/>
    </row>
    <row r="88" spans="2:10" ht="13.5" thickBot="1">
      <c r="B88" s="97"/>
      <c r="C88" s="97" t="s">
        <v>175</v>
      </c>
      <c r="D88" s="97"/>
      <c r="E88" s="97"/>
      <c r="F88" s="97"/>
      <c r="G88" s="97"/>
      <c r="H88" s="97"/>
      <c r="I88" s="97"/>
      <c r="J88" s="296"/>
    </row>
    <row r="89" spans="2:10" ht="13.5" thickTop="1">
      <c r="B89" s="97"/>
      <c r="C89" s="98"/>
      <c r="D89" s="97"/>
      <c r="E89" s="97"/>
      <c r="F89" s="97"/>
      <c r="G89" s="149"/>
      <c r="H89" s="149"/>
      <c r="I89" s="149" t="s">
        <v>325</v>
      </c>
      <c r="J89" s="297"/>
    </row>
    <row r="90" spans="2:10" ht="12.75">
      <c r="B90" s="97"/>
      <c r="C90" s="97"/>
      <c r="D90" s="97"/>
      <c r="E90" s="97"/>
      <c r="F90" s="97"/>
      <c r="G90" s="97"/>
      <c r="H90" s="97"/>
      <c r="I90" s="97"/>
      <c r="J90" s="96"/>
    </row>
    <row r="91" spans="2:10" ht="12.75">
      <c r="B91" s="97"/>
      <c r="C91" s="97" t="s">
        <v>108</v>
      </c>
      <c r="D91" s="97"/>
      <c r="E91" s="97"/>
      <c r="F91" s="97"/>
      <c r="G91" s="97"/>
      <c r="H91" s="97"/>
      <c r="I91" s="97"/>
      <c r="J91" s="218"/>
    </row>
    <row r="92" spans="2:10" ht="12.75">
      <c r="B92" s="97"/>
      <c r="C92" s="97"/>
      <c r="D92" s="97"/>
      <c r="E92" s="97" t="s">
        <v>177</v>
      </c>
      <c r="F92" s="97"/>
      <c r="G92" s="97"/>
      <c r="H92" s="97"/>
      <c r="I92" s="97"/>
      <c r="J92" s="289"/>
    </row>
    <row r="93" spans="2:10" ht="12.75">
      <c r="B93" s="97"/>
      <c r="C93" s="97" t="s">
        <v>176</v>
      </c>
      <c r="D93" s="97"/>
      <c r="E93" s="97" t="s">
        <v>322</v>
      </c>
      <c r="F93" s="97"/>
      <c r="G93" s="97"/>
      <c r="H93" s="97"/>
      <c r="I93" s="97"/>
      <c r="J93" s="190"/>
    </row>
    <row r="94" spans="2:10" ht="12.75">
      <c r="B94" s="97"/>
      <c r="C94" s="97" t="s">
        <v>176</v>
      </c>
      <c r="D94" s="97"/>
      <c r="E94" s="97" t="s">
        <v>323</v>
      </c>
      <c r="F94" s="97"/>
      <c r="G94" s="97"/>
      <c r="H94" s="97"/>
      <c r="I94" s="97"/>
      <c r="J94" s="190"/>
    </row>
    <row r="95" spans="2:10" ht="12.75">
      <c r="B95" s="97"/>
      <c r="C95" s="97" t="s">
        <v>176</v>
      </c>
      <c r="D95" s="97"/>
      <c r="E95" s="97" t="s">
        <v>324</v>
      </c>
      <c r="F95" s="97"/>
      <c r="G95" s="97"/>
      <c r="H95" s="97"/>
      <c r="I95" s="97"/>
      <c r="J95" s="190"/>
    </row>
    <row r="96" spans="2:10" ht="12.75">
      <c r="B96" s="97"/>
      <c r="C96" s="97" t="s">
        <v>178</v>
      </c>
      <c r="D96" s="97"/>
      <c r="E96" s="97" t="s">
        <v>131</v>
      </c>
      <c r="F96" s="97"/>
      <c r="G96" s="97"/>
      <c r="H96" s="97"/>
      <c r="I96" s="97"/>
      <c r="J96" s="190"/>
    </row>
    <row r="97" spans="2:10" ht="12.75">
      <c r="B97" s="97"/>
      <c r="C97" s="97" t="s">
        <v>178</v>
      </c>
      <c r="D97" s="97"/>
      <c r="E97" s="97" t="s">
        <v>169</v>
      </c>
      <c r="F97" s="97"/>
      <c r="G97" s="97"/>
      <c r="H97" s="97"/>
      <c r="I97" s="97"/>
      <c r="J97" s="190"/>
    </row>
    <row r="98" spans="2:10" ht="12.75">
      <c r="B98" s="97"/>
      <c r="C98" s="97" t="s">
        <v>176</v>
      </c>
      <c r="D98" s="97"/>
      <c r="E98" s="97" t="s">
        <v>132</v>
      </c>
      <c r="F98" s="97"/>
      <c r="G98" s="97"/>
      <c r="H98" s="97"/>
      <c r="I98" s="97"/>
      <c r="J98" s="190"/>
    </row>
    <row r="99" spans="2:10" ht="13.5" thickBot="1">
      <c r="B99" s="97"/>
      <c r="C99" s="97" t="s">
        <v>327</v>
      </c>
      <c r="D99" s="97"/>
      <c r="E99" s="97" t="s">
        <v>328</v>
      </c>
      <c r="F99" s="97"/>
      <c r="G99" s="97"/>
      <c r="H99" s="97"/>
      <c r="I99" s="97"/>
      <c r="J99" s="191"/>
    </row>
    <row r="100" spans="2:10" ht="13.5" thickTop="1">
      <c r="B100" s="97"/>
      <c r="C100" s="97"/>
      <c r="D100" s="97"/>
      <c r="E100" s="97"/>
      <c r="F100" s="97"/>
      <c r="G100" s="149"/>
      <c r="H100" s="149"/>
      <c r="I100" s="290" t="s">
        <v>326</v>
      </c>
      <c r="J100" s="297"/>
    </row>
    <row r="101" spans="2:10" ht="12.75">
      <c r="B101" s="97"/>
      <c r="C101" s="97"/>
      <c r="D101" s="97"/>
      <c r="E101" s="97"/>
      <c r="F101" s="97"/>
      <c r="G101" s="97"/>
      <c r="H101" s="97"/>
      <c r="I101" s="97"/>
      <c r="J101" s="97"/>
    </row>
    <row r="102" spans="2:10" ht="12.75">
      <c r="B102" s="97"/>
      <c r="C102" s="97"/>
      <c r="D102" s="97"/>
      <c r="E102" s="97"/>
      <c r="F102" s="97"/>
      <c r="G102" s="286"/>
      <c r="H102" s="286"/>
      <c r="I102" s="286" t="s">
        <v>257</v>
      </c>
      <c r="J102" s="218"/>
    </row>
  </sheetData>
  <sheetProtection sheet="1" objects="1" scenarios="1"/>
  <mergeCells count="4">
    <mergeCell ref="C86:J86"/>
    <mergeCell ref="B5:J5"/>
    <mergeCell ref="C34:J34"/>
    <mergeCell ref="B57:J57"/>
  </mergeCells>
  <printOptions/>
  <pageMargins left="0.75" right="0.75" top="1" bottom="1" header="0.5" footer="0.5"/>
  <pageSetup fitToHeight="1" fitToWidth="1" horizontalDpi="300" verticalDpi="300" orientation="portrait" scale="4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Whole Farm Budgeting Support</dc:title>
  <dc:subject/>
  <dc:creator>Duane Griffith</dc:creator>
  <cp:keywords/>
  <dc:description/>
  <cp:lastModifiedBy>Duane Griffith</cp:lastModifiedBy>
  <cp:lastPrinted>2004-02-12T15:31:14Z</cp:lastPrinted>
  <dcterms:created xsi:type="dcterms:W3CDTF">2001-07-31T21:10:17Z</dcterms:created>
  <dcterms:modified xsi:type="dcterms:W3CDTF">2004-02-13T15:56:31Z</dcterms:modified>
  <cp:category/>
  <cp:version/>
  <cp:contentType/>
  <cp:contentStatus/>
</cp:coreProperties>
</file>