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Data" sheetId="1" state="visible" r:id="rId2"/>
    <sheet name="Report" sheetId="2" state="visible" r:id="rId3"/>
    <sheet name="Calculations" sheetId="3" state="hidden" r:id="rId4"/>
  </sheets>
  <definedNames>
    <definedName function="false" hidden="false" localSheetId="1" name="_xlnm.Print_Area" vbProcedure="false">Report!$A$1:$P$156</definedName>
    <definedName function="false" hidden="false" name="conan" vbProcedure="false">OFFSET(Data!$C$26,0,calculations!#ref!-1):OFFSET(OFFSET(Data!$C$26,0,calculations!#ref!-1),0,calculations!#ref!)</definedName>
    <definedName function="false" hidden="false" name="L10E" vbProcedure="false">OFFSET(Data!$C$87,0,Report!$N$4-1):OFFSET(OFFSET(Data!$C$87,0,Report!$N$4-1),0,Report!$O$4)</definedName>
    <definedName function="false" hidden="false" name="L10P" vbProcedure="false">OFFSET(Data!$C$15,0,Report!$N$4-1):OFFSET(OFFSET(Data!$C$15,0,Report!$N$4-1),0,Report!$O$4)</definedName>
    <definedName function="false" hidden="false" name="L10S" vbProcedure="false">OFFSET(Data!$C$39,0,Report!$N$4-1):OFFSET(OFFSET(Data!$C$39,0,Report!$N$4-1),0,Report!$O$4)</definedName>
    <definedName function="false" hidden="false" name="L10SR" vbProcedure="false">OFFSET(Data!$C$63,0,Report!$N$4-1):OFFSET(OFFSET(Data!$C$63,0,Report!$N$4-1),0,Report!$O$4)</definedName>
    <definedName function="false" hidden="false" name="L11E" vbProcedure="false">OFFSET(Data!$C$88,0,Report!$N$4-1):OFFSET(OFFSET(Data!$C$88,0,Report!$N$4-1),0,Report!$O$4)</definedName>
    <definedName function="false" hidden="false" name="L11P" vbProcedure="false">OFFSET(Data!$C$16,0,Report!$N$4-1):OFFSET(OFFSET(Data!$C$16,0,Report!$N$4-1),0,Report!$O$4)</definedName>
    <definedName function="false" hidden="false" name="L11S" vbProcedure="false">OFFSET(Data!$C$40,0,Report!$N$4-1):OFFSET(OFFSET(Data!$C$40,0,Report!$N$4-1),0,Report!$O$4)</definedName>
    <definedName function="false" hidden="false" name="L11SR" vbProcedure="false">OFFSET(Data!$C$64,0,Report!$N$4-1):OFFSET(OFFSET(Data!$C$64,0,Report!$N$4-1),0,Report!$O$4)</definedName>
    <definedName function="false" hidden="false" name="L12E" vbProcedure="false">OFFSET(Data!$C$89,0,Report!$N$4-1):OFFSET(OFFSET(Data!$C$89,0,Report!$N$4-1),0,Report!$O$4)</definedName>
    <definedName function="false" hidden="false" name="L12P" vbProcedure="false">OFFSET(Data!$C$17,0,Report!$N$4-1):OFFSET(OFFSET(Data!$C$17,0,Report!$N$4-1),0,Report!$O$4)</definedName>
    <definedName function="false" hidden="false" name="L12S" vbProcedure="false">OFFSET(Data!$C$41,0,Report!$N$4-1):OFFSET(OFFSET(Data!$C$41,0,Report!$N$4-1),0,Report!$O$4)</definedName>
    <definedName function="false" hidden="false" name="L12SR" vbProcedure="false">OFFSET(Data!$C$65,0,Report!$N$4-1):OFFSET(OFFSET(Data!$C$65,0,Report!$N$4-1),0,Report!$O$4)</definedName>
    <definedName function="false" hidden="false" name="L13E" vbProcedure="false">OFFSET(Data!$C$90,0,Report!$N$4-1):OFFSET(OFFSET(Data!$C$90,0,Report!$N$4-1),0,Report!$O$4)</definedName>
    <definedName function="false" hidden="false" name="L13P" vbProcedure="false">OFFSET(Data!$C$18,0,Report!$N$4-1):OFFSET(OFFSET(Data!$C$18,0,Report!$N$4-1),0,Report!$O$4)</definedName>
    <definedName function="false" hidden="false" name="L13S" vbProcedure="false">OFFSET(Data!$C$42,0,Report!$N$4-1):OFFSET(OFFSET(Data!$C$42,0,Report!$N$4-1),0,Report!$O$4)</definedName>
    <definedName function="false" hidden="false" name="L13SR" vbProcedure="false">OFFSET(Data!$C$66,0,Report!$N$4-1):OFFSET(OFFSET(Data!$C$66,0,Report!$N$4-1),0,Report!$O$4)</definedName>
    <definedName function="false" hidden="false" name="L14E" vbProcedure="false">OFFSET(Data!$C$91,0,Report!$N$4-1):OFFSET(OFFSET(Data!$C$91,0,Report!$N$4-1),0,Report!$O$4)</definedName>
    <definedName function="false" hidden="false" name="L14P" vbProcedure="false">OFFSET(Data!$C$19,0,Report!$N$4-1):OFFSET(OFFSET(Data!$C$19,0,Report!$N$4-1),0,Report!$O$4)</definedName>
    <definedName function="false" hidden="false" name="L14S" vbProcedure="false">OFFSET(Data!$C$43,0,Report!$N$4-1):OFFSET(OFFSET(Data!$C$43,0,Report!$N$4-1),0,Report!$O$4)</definedName>
    <definedName function="false" hidden="false" name="L14SR" vbProcedure="false">OFFSET(Data!$C$67,0,Report!$N$4-1):OFFSET(OFFSET(Data!$C$67,0,Report!$N$4-1),0,Report!$O$4)</definedName>
    <definedName function="false" hidden="false" name="L15E" vbProcedure="false">OFFSET(Data!$C$92,0,Report!$N$4-1):OFFSET(OFFSET(Data!$C$92,0,Report!$N$4-1),0,Report!$O$4)</definedName>
    <definedName function="false" hidden="false" name="L15P" vbProcedure="false">OFFSET(Data!$C$20,0,Report!$N$4-1):OFFSET(OFFSET(Data!$C$20,0,Report!$N$4-1),0,Report!$O$4)</definedName>
    <definedName function="false" hidden="false" name="L15S" vbProcedure="false">OFFSET(Data!$C$44,0,Report!$N$4-1):OFFSET(OFFSET(Data!$C$44,0,Report!$N$4-1),0,Report!$O$4)</definedName>
    <definedName function="false" hidden="false" name="L15SR" vbProcedure="false">OFFSET(Data!$C$68,0,Report!$N$4-1):OFFSET(OFFSET(Data!$C$68,0,Report!$N$4-1),0,Report!$O$4)</definedName>
    <definedName function="false" hidden="false" name="L16E" vbProcedure="false">OFFSET(Data!$C$93,0,Report!$N$4-1):OFFSET(OFFSET(Data!$C$93,0,Report!$N$4-1),0,Report!$O$4)</definedName>
    <definedName function="false" hidden="false" name="L16P" vbProcedure="false">OFFSET(Data!$C$21,0,Report!$N$4-1):OFFSET(OFFSET(Data!$C$21,0,Report!$N$4-1),0,Report!$O$4)</definedName>
    <definedName function="false" hidden="false" name="L16S" vbProcedure="false">OFFSET(Data!$C$45,0,Report!$N$4-1):OFFSET(OFFSET(Data!$C$45,0,Report!$N$4-1),0,Report!$O$4)</definedName>
    <definedName function="false" hidden="false" name="L16SR" vbProcedure="false">OFFSET(Data!$C$69,0,Report!$N$4-1):OFFSET(OFFSET(Data!$C$69,0,Report!$N$4-1),0,Report!$O$4)</definedName>
    <definedName function="false" hidden="false" name="L17E" vbProcedure="false">OFFSET(Data!$C$94,0,Report!$N$4-1):OFFSET(OFFSET(Data!$C$94,0,Report!$N$4-1),0,Report!$O$4)</definedName>
    <definedName function="false" hidden="false" name="L17P" vbProcedure="false">OFFSET(Data!$C$22,0,Report!$N$4-1):OFFSET(OFFSET(Data!$C$22,0,Report!$N$4-1),0,Report!$O$4)</definedName>
    <definedName function="false" hidden="false" name="L17S" vbProcedure="false">OFFSET(Data!$C$46,0,Report!$N$4-1):OFFSET(OFFSET(Data!$C$46,0,Report!$N$4-1),0,Report!$O$4)</definedName>
    <definedName function="false" hidden="false" name="L17SR" vbProcedure="false">OFFSET(Data!$C$70,0,Report!$N$4-1):OFFSET(OFFSET(Data!$C$70,0,Report!$N$4-1),0,Report!$O$4)</definedName>
    <definedName function="false" hidden="false" name="L18E" vbProcedure="false">OFFSET(Data!$C$95,0,Report!$N$4-1):OFFSET(OFFSET(Data!$C$95,0,Report!$N$4-1),0,Report!$O$4)</definedName>
    <definedName function="false" hidden="false" name="L18P" vbProcedure="false">OFFSET(Data!$C$23,0,Report!$N$4-1):OFFSET(OFFSET(Data!$C$23,0,Report!$N$4-1),0,Report!$O$4)</definedName>
    <definedName function="false" hidden="false" name="L18S" vbProcedure="false">OFFSET(Data!$C$47,0,Report!$N$4-1):OFFSET(OFFSET(Data!$C$47,0,Report!$N$4-1),0,Report!$O$4)</definedName>
    <definedName function="false" hidden="false" name="L18SR" vbProcedure="false">OFFSET(Data!$C$71,0,Report!$N$4-1):OFFSET(OFFSET(Data!$C$71,0,Report!$N$4-1),0,Report!$O$4)</definedName>
    <definedName function="false" hidden="false" name="L19E" vbProcedure="false">OFFSET(Data!$C$96,0,Report!$N$4-1):OFFSET(OFFSET(Data!$C$96,0,Report!$N$4-1),0,Report!$O$4)</definedName>
    <definedName function="false" hidden="false" name="L19P" vbProcedure="false">OFFSET(Data!$C$24,0,Report!$N$4-1):OFFSET(OFFSET(Data!$C$24,0,Report!$N$4-1),0,Report!$O$4)</definedName>
    <definedName function="false" hidden="false" name="L19S" vbProcedure="false">OFFSET(Data!$C$48,0,Report!$N$4-1):OFFSET(OFFSET(Data!$C$48,0,Report!$N$4-1),0,Report!$O$4)</definedName>
    <definedName function="false" hidden="false" name="L19SR" vbProcedure="false">OFFSET(Data!$C$72,0,Report!$N$4-1):OFFSET(OFFSET(Data!$C$72,0,Report!$N$4-1),0,Report!$O$4)</definedName>
    <definedName function="false" hidden="false" name="L1E" vbProcedure="false">OFFSET(Data!$C$78,0,Report!$N$4-1):OFFSET(OFFSET(Data!$C$78,0,Report!$N$4-1),0,Report!$O$4)</definedName>
    <definedName function="false" hidden="false" name="L1P" vbProcedure="false">OFFSET(Data!$C$6,0,Report!$N$4-1):OFFSET(OFFSET(Data!$C$6,0,Report!$N$4-1),0,Report!$O$4)</definedName>
    <definedName function="false" hidden="false" name="L1S" vbProcedure="false">OFFSET(Data!$C$30,0,Report!$N$4-1):OFFSET(OFFSET(Data!$C$30,0,Report!$N$4-1),0,Report!$O$4)</definedName>
    <definedName function="false" hidden="false" name="L1SR" vbProcedure="false">OFFSET(Data!$C$54,0,Report!$N$4-1):OFFSET(OFFSET(Data!$C$54,0,Report!$N$4-1),0,Report!$O$4)</definedName>
    <definedName function="false" hidden="false" name="L20E" vbProcedure="false">OFFSET(Data!$C$97,0,Report!$N$4-1):OFFSET(OFFSET(Data!$C$97,0,Report!$N$4-1),0,Report!$O$4)</definedName>
    <definedName function="false" hidden="false" name="L20P" vbProcedure="false">OFFSET(Data!$C$25,0,Report!$N$4-1):OFFSET(OFFSET(Data!$C$25,0,Report!$N$4-1),0,Report!$O$4)</definedName>
    <definedName function="false" hidden="false" name="L20S" vbProcedure="false">OFFSET(Data!$C$49,0,Report!$N$4-1):OFFSET(OFFSET(Data!$C$49,0,Report!$N$4-1),0,Report!$O$4)</definedName>
    <definedName function="false" hidden="false" name="L20SR" vbProcedure="false">OFFSET(Data!$C$73,0,Report!$N$4-1):OFFSET(OFFSET(Data!$C$73,0,Report!$N$4-1),0,Report!$O$4)</definedName>
    <definedName function="false" hidden="false" name="L2E" vbProcedure="false">OFFSET(Data!$C$79,0,Report!$N$4-1):OFFSET(OFFSET(Data!$C$79,0,Report!$N$4-1),0,Report!$O$4)</definedName>
    <definedName function="false" hidden="false" name="L2P" vbProcedure="false">OFFSET(Data!$C$7,0,Report!$N$4-1):OFFSET(OFFSET(Data!$C$7,0,Report!$N$4-1),0,Report!$O$4)</definedName>
    <definedName function="false" hidden="false" name="L2S" vbProcedure="false">OFFSET(Data!$C$31,0,Report!$N$4-1):OFFSET(OFFSET(Data!$C$31,0,Report!$N$4-1),0,Report!$O$4)</definedName>
    <definedName function="false" hidden="false" name="L2SR" vbProcedure="false">OFFSET(Data!$C$55,0,Report!$N$4-1):OFFSET(OFFSET(Data!$C$55,0,Report!$N$4-1),0,Report!$O$4)</definedName>
    <definedName function="false" hidden="false" name="L3E" vbProcedure="false">OFFSET(Data!$C$80,0,Report!$N$4-1):OFFSET(OFFSET(Data!$C$80,0,Report!$N$4-1),0,Report!$O$4)</definedName>
    <definedName function="false" hidden="false" name="L3P" vbProcedure="false">OFFSET(Data!$C$8,0,Report!$N$4-1):OFFSET(OFFSET(Data!$C$8,0,Report!$N$4-1),0,Report!$O$4)</definedName>
    <definedName function="false" hidden="false" name="L3S" vbProcedure="false">OFFSET(Data!$C$32,0,Report!$N$4-1):OFFSET(OFFSET(Data!$C$32,0,Report!$N$4-1),0,Report!$O$4)</definedName>
    <definedName function="false" hidden="false" name="L3SR" vbProcedure="false">OFFSET(Data!$C$56,0,Report!$N$4-1):OFFSET(OFFSET(Data!$C$56,0,Report!$N$4-1),0,Report!$O$4)</definedName>
    <definedName function="false" hidden="false" name="L4E" vbProcedure="false">OFFSET(Data!$C$81,0,Report!$N$4-1):OFFSET(OFFSET(Data!$C$81,0,Report!$N$4-1),0,Report!$O$4)</definedName>
    <definedName function="false" hidden="false" name="L4P" vbProcedure="false">OFFSET(Data!$C$9,0,Report!$N$4-1):OFFSET(OFFSET(Data!$C$9,0,Report!$N$4-1),0,Report!$O$4)</definedName>
    <definedName function="false" hidden="false" name="L4S" vbProcedure="false">OFFSET(Data!$C$33,0,Report!$N$4-1):OFFSET(OFFSET(Data!$C$33,0,Report!$N$4-1),0,Report!$O$4)</definedName>
    <definedName function="false" hidden="false" name="L4SR" vbProcedure="false">OFFSET(Data!$C$57,0,Report!$N$4-1):OFFSET(OFFSET(Data!$C$57,0,Report!$N$4-1),0,Report!$O$4)</definedName>
    <definedName function="false" hidden="false" name="L5E" vbProcedure="false">OFFSET(Data!$C$82,0,Report!$N$4-1):OFFSET(OFFSET(Data!$C$82,0,Report!$N$4-1),0,Report!$O$4)</definedName>
    <definedName function="false" hidden="false" name="L5P" vbProcedure="false">OFFSET(Data!$C$10,0,Report!$N$4-1):OFFSET(OFFSET(Data!$C$10,0,Report!$N$4-1),0,Report!$O$4)</definedName>
    <definedName function="false" hidden="false" name="L5S" vbProcedure="false">OFFSET(Data!$C$34,0,Report!$N$4-1):OFFSET(OFFSET(Data!$C$34,0,Report!$N$4-1),0,Report!$O$4)</definedName>
    <definedName function="false" hidden="false" name="L5SR" vbProcedure="false">OFFSET(Data!$C$58,0,Report!$N$4-1):OFFSET(OFFSET(Data!$C$58,0,Report!$N$4-1),0,Report!$O$4)</definedName>
    <definedName function="false" hidden="false" name="L6E" vbProcedure="false">OFFSET(Data!$C$83,0,Report!$N$4-1):OFFSET(OFFSET(Data!$C$83,0,Report!$N$4-1),0,Report!$O$4)</definedName>
    <definedName function="false" hidden="false" name="L6P" vbProcedure="false">OFFSET(Data!$C$11,0,Report!$N$4-1):OFFSET(OFFSET(Data!$C$11,0,Report!$N$4-1),0,Report!$O$4)</definedName>
    <definedName function="false" hidden="false" name="L6S" vbProcedure="false">OFFSET(Data!$C$35,0,Report!$N$4-1):OFFSET(OFFSET(Data!$C$35,0,Report!$N$4-1),0,Report!$O$4)</definedName>
    <definedName function="false" hidden="false" name="L6SR" vbProcedure="false">OFFSET(Data!$C$59,0,Report!$N$4-1):OFFSET(OFFSET(Data!$C$59,0,Report!$N$4-1),0,Report!$O$4)</definedName>
    <definedName function="false" hidden="false" name="L7E" vbProcedure="false">OFFSET(Data!$C$84,0,Report!$N$4-1):OFFSET(OFFSET(Data!$C$84,0,Report!$N$4-1),0,Report!$O$4)</definedName>
    <definedName function="false" hidden="false" name="L7P" vbProcedure="false">OFFSET(Data!$C$12,0,Report!$N$4-1):OFFSET(OFFSET(Data!$C$12,0,Report!$N$4-1),0,Report!$O$4)</definedName>
    <definedName function="false" hidden="false" name="L7S" vbProcedure="false">OFFSET(Data!$C$36,0,Report!$N$4-1):OFFSET(OFFSET(Data!$C$36,0,Report!$N$4-1),0,Report!$O$4)</definedName>
    <definedName function="false" hidden="false" name="L7SR" vbProcedure="false">OFFSET(Data!$C$60,0,Report!$N$4-1):OFFSET(OFFSET(Data!$C$60,0,Report!$N$4-1),0,Report!$O$4)</definedName>
    <definedName function="false" hidden="false" name="L8E" vbProcedure="false">OFFSET(Data!$C$85,0,Report!$N$4-1):OFFSET(OFFSET(Data!$C$85,0,Report!$N$4-1),0,Report!$O$4)</definedName>
    <definedName function="false" hidden="false" name="L8P" vbProcedure="false">OFFSET(Data!$C$13,0,Report!$N$4-1):OFFSET(OFFSET(Data!$C$13,0,Report!$N$4-1),0,Report!$O$4)</definedName>
    <definedName function="false" hidden="false" name="L8S" vbProcedure="false">OFFSET(Data!$C$37,0,Report!$N$4-1):OFFSET(OFFSET(Data!$C$37,0,Report!$N$4-1),0,Report!$O$4)</definedName>
    <definedName function="false" hidden="false" name="L8SR" vbProcedure="false">OFFSET(Data!$C$61,0,Report!$N$4-1):OFFSET(OFFSET(Data!$C$61,0,Report!$N$4-1),0,Report!$O$4)</definedName>
    <definedName function="false" hidden="false" name="L9E" vbProcedure="false">OFFSET(Data!$C$86,0,Report!$N$4-1):OFFSET(OFFSET(Data!$C$86,0,Report!$N$4-1),0,Report!$O$4)</definedName>
    <definedName function="false" hidden="false" name="L9P" vbProcedure="false">OFFSET(Data!$C$14,0,Report!$N$4-1):OFFSET(OFFSET(Data!$C$14,0,Report!$N$4-1),0,Report!$O$4)</definedName>
    <definedName function="false" hidden="false" name="L9S" vbProcedure="false">OFFSET(Data!$C$38,0,Report!$N$4-1):OFFSET(OFFSET(Data!$C$38,0,Report!$N$4-1),0,Report!$O$4)</definedName>
    <definedName function="false" hidden="false" name="L9SR" vbProcedure="false">OFFSET(Data!$C$62,0,Report!$N$4-1):OFFSET(OFFSET(Data!$C$62,0,Report!$N$4-1),0,Report!$O$4)</definedName>
    <definedName function="false" hidden="false" name="TE" vbProcedure="false">OFFSET(Data!$C$98,0,Report!$N$4-1):OFFSET(OFFSET(Data!$C$98,0,Report!$N$4-1),0,Report!$O$4)</definedName>
    <definedName function="false" hidden="false" name="TP" vbProcedure="false">OFFSET(Data!$C$26,0,Report!$N$4-1):OFFSET(OFFSET(Data!$C$26,0,Report!$N$4-1),0,Report!$O$4)</definedName>
    <definedName function="false" hidden="false" name="TS" vbProcedure="false">OFFSET(Data!$C$50,0,Report!$N$4-1):OFFSET(OFFSET(Data!$C$50,0,Report!$N$4-1),0,Report!$O$4)</definedName>
    <definedName function="false" hidden="false" name="TSR" vbProcedure="false">OFFSET(Data!$C$74,0,Report!$N$4-1):OFFSET(OFFSET(Data!$C$74,0,Report!$N$4-1),0,Report!$O$4)</definedName>
    <definedName function="false" hidden="false" localSheetId="1" name="_xlnm.Print_Area" vbProcedure="false">Report!$A$1:$P$156</definedName>
  </definedNames>
  <calcPr iterateCount="100" refMode="A1" iterate="false" iterateDelta="0.0001"/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R7" authorId="0">
      <text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<sst xmlns="http://schemas.openxmlformats.org/spreadsheetml/2006/main" count="419" uniqueCount="100">
  <si>
    <t>Production</t>
  </si>
  <si>
    <t>Line Nr: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</si>
  <si>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</si>
  <si>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</si>
  <si>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</si>
  <si>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</si>
  <si>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</si>
  <si>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</si>
  <si>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</si>
  <si>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</si>
  <si>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</si>
  <si>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</si>
  <si>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</si>
  <si>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</si>
  <si>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</si>
  <si>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</si>
  <si>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</si>
  <si>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</si>
  <si>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</si>
  <si>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</si>
  <si>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</si>
  <si>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</si>
  <si>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</si>
  <si>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</si>
  <si>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</si>
  <si>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</si>
  <si>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</si>
  <si>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</si>
  <si>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</si>
  <si>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</si>
  <si>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</si>
  <si>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</si>
  <si>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</si>
  <si>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</si>
  <si>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</si>
  <si>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</si>
  <si>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</si>
  <si>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</si>
  <si>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</si>
  <si>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</si>
  <si>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</si>
  <si>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</si>
  <si>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</si>
  <si>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</si>
  <si>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</si>
  <si>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</si>
  <si>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</si>
  <si>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</si>
  <si>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</si>
  <si>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</si>
  <si>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</si>
  <si>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</si>
  <si>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</si>
  <si>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</si>
  <si>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</si>
  <si>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</si>
  <si>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</si>
  <si>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</si>
  <si>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</si>
  <si>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</si>
  <si>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</si>
  <si>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</si>
  <si>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</si>
  <si>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</si>
  <si>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</si>
  <si>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</si>
  <si>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</si>
  <si>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</si>
  <si>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</si>
  <si>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</si>
  <si>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</si>
  <si>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</si>
  <si>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</si>
  <si>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</si>
  <si>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Total</t>
  </si>
  <si>
    <t>Scrap</t>
  </si>
  <si>
    <t>Scrap Rate</t>
  </si>
  <si>
    <t>Efficiency</t>
  </si>
  <si>
    <t>Weekly Production Report</t>
  </si>
  <si>
    <t>Start Week</t>
  </si>
  <si>
    <t>End Week</t>
  </si>
  <si>
    <t>Hover over to see weekly calendar</t>
  </si>
  <si>
    <t>unit</t>
  </si>
  <si>
    <t>Weeky Avg:</t>
  </si>
  <si>
    <t>For more templates and tutorials, visit beatexcel.com</t>
  </si>
  <si>
    <t>-----------------------------------</t>
  </si>
  <si>
    <t>Last Week</t>
  </si>
  <si>
    <t>Values</t>
  </si>
  <si>
    <t>Change</t>
  </si>
  <si>
    <t>Average</t>
  </si>
  <si>
    <t>Weekly Trend</t>
  </si>
  <si>
    <t>S.Rate</t>
  </si>
  <si>
    <t>LWP</t>
  </si>
  <si>
    <t>LWS</t>
  </si>
  <si>
    <t>LWSR</t>
  </si>
  <si>
    <t>LWE</t>
  </si>
  <si>
    <t>ChangeP</t>
  </si>
  <si>
    <t>ChangeS</t>
  </si>
  <si>
    <t>ChangeSR</t>
  </si>
  <si>
    <t>ChangeE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</si>
</sst>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0%"/>
    <numFmt numFmtId="167" formatCode="0.00%"/>
    <numFmt numFmtId="168" formatCode="0"/>
    <numFmt numFmtId="169" formatCode="0.0%"/>
  </numFmts>
  <fonts count="11">
    <font>
      <sz val="11"/>
      <color rgb="FF000000"/>
      <name val="Calibri"/>
      <family val="2"/>
      <charset val="16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8"/>
      <color rgb="FF0000FF"/>
      <name val="Arial"/>
      <family val="2"/>
      <charset val="1"/>
    </font>
    <font>
      <u val="single"/>
      <sz val="11"/>
      <color rgb="FF0000FF"/>
      <name val="Calibri"/>
      <family val="2"/>
      <charset val="162"/>
    </font>
    <font>
      <sz val="9"/>
      <color rgb="FF000000"/>
      <name val="Tahoma"/>
      <family val="2"/>
      <charset val="16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9D9D9"/>
        <bgColor rgb="FFE6E0EC"/>
      </patternFill>
    </fill>
    <fill>
      <patternFill patternType="solid">
        <fgColor rgb="FFE6E0EC"/>
        <bgColor rgb="FFD9D9D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2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2" borderId="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4" borderId="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0EC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632160</xdr:colOff>
      <xdr:row>0</xdr:row>
      <xdr:rowOff>125640</xdr:rowOff>
    </xdr:from>
    <xdr:to>
      <xdr:col>19</xdr:col>
      <xdr:colOff>27000</xdr:colOff>
      <xdr:row>4</xdr:row>
      <xdr:rowOff>114120</xdr:rowOff>
    </xdr:to>
    <xdr:sp>
      <xdr:nvSpPr>
        <xdr:cNvPr id="0" name="CustomShape 1"/>
        <xdr:cNvSpPr/>
      </xdr:nvSpPr>
      <xdr:spPr>
        <a:xfrm>
          <a:off x="10692360" y="125640"/>
          <a:ext cx="1821600" cy="638640"/>
        </a:xfrm>
        <a:prstGeom prst="wedgeRectCallout">
          <a:avLst>
            <a:gd name="adj1" fmla="val -16355"/>
            <a:gd name="adj2" fmla="val 80921"/>
          </a:avLst>
        </a:prstGeom>
        <a:solidFill>
          <a:srgbClr val="ffffff"/>
        </a:solidFill>
        <a:ln w="25560">
          <a:solidFill>
            <a:srgbClr val="bfbfbf"/>
          </a:solidFill>
          <a:round/>
        </a:ln>
      </xdr:spPr>
      <xdr:txBody>
        <a:bodyPr lIns="90000" rIns="90000" tIns="45000" bIns="45000"/>
        <a:p>
          <a:pPr>
            <a:lnSpc>
              <a:spcPct val="100000"/>
            </a:lnSpc>
          </a:pPr>
          <a:r>
            <a:rPr lang="en-IN" sz="1100">
              <a:solidFill>
                <a:srgbClr val="000000"/>
              </a:solidFill>
              <a:latin typeface="Calibri"/>
            </a:rPr>
            <a:t>Change weeks to display  related information.</a:t>
          </a:r>
          <a:endParaRPr/>
        </a:p>
      </xdr:txBody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://beatexcel.com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B98"/>
  <sheetViews>
    <sheetView windowProtection="false" showFormulas="false" showGridLines="true" showRowColHeaders="true" showZeros="true" rightToLeft="false" tabSelected="false" showOutlineSymbols="true" defaultGridColor="true" view="normal" topLeftCell="A37" colorId="64" zoomScale="85" zoomScaleNormal="85" zoomScalePageLayoutView="100" workbookViewId="0">
      <selection pane="topLeft" activeCell="B53" activeCellId="0" sqref="B53"/>
    </sheetView>
  </sheetViews>
  <sheetFormatPr defaultRowHeight="15"/>
  <cols>
    <col collapsed="false" hidden="false" max="1" min="1" style="0" width="8.5748987854251"/>
    <col collapsed="false" hidden="false" max="2" min="2" style="0" width="17.2834008097166"/>
    <col collapsed="false" hidden="false" max="54" min="3" style="0" width="9.71255060728745"/>
    <col collapsed="false" hidden="false" max="1025" min="55" style="0" width="8.5748987854251"/>
  </cols>
  <sheetData>
    <row r="2" s="1" customFormat="true" ht="15" hidden="false" customHeight="false" outlineLevel="0" collapsed="false"/>
    <row r="4" customFormat="false" ht="15" hidden="false" customHeight="false" outlineLevel="0" collapsed="false">
      <c r="B4" s="1" t="s">
        <v>0</v>
      </c>
    </row>
    <row r="5" s="2" customFormat="true" ht="15" hidden="false" customHeight="false" outlineLevel="0" collapsed="false"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3" t="s">
        <v>25</v>
      </c>
      <c r="AA5" s="3" t="s">
        <v>26</v>
      </c>
      <c r="AB5" s="3" t="s">
        <v>27</v>
      </c>
      <c r="AC5" s="3" t="s">
        <v>28</v>
      </c>
      <c r="AD5" s="3" t="s">
        <v>29</v>
      </c>
      <c r="AE5" s="3" t="s">
        <v>30</v>
      </c>
      <c r="AF5" s="3" t="s">
        <v>31</v>
      </c>
      <c r="AG5" s="3" t="s">
        <v>32</v>
      </c>
      <c r="AH5" s="3" t="s">
        <v>33</v>
      </c>
      <c r="AI5" s="3" t="s">
        <v>34</v>
      </c>
      <c r="AJ5" s="3" t="s">
        <v>35</v>
      </c>
      <c r="AK5" s="3" t="s">
        <v>36</v>
      </c>
      <c r="AL5" s="3" t="s">
        <v>37</v>
      </c>
      <c r="AM5" s="3" t="s">
        <v>38</v>
      </c>
      <c r="AN5" s="3" t="s">
        <v>39</v>
      </c>
      <c r="AO5" s="3" t="s">
        <v>40</v>
      </c>
      <c r="AP5" s="3" t="s">
        <v>41</v>
      </c>
      <c r="AQ5" s="3" t="s">
        <v>42</v>
      </c>
      <c r="AR5" s="3" t="s">
        <v>43</v>
      </c>
      <c r="AS5" s="3" t="s">
        <v>44</v>
      </c>
      <c r="AT5" s="3" t="s">
        <v>45</v>
      </c>
      <c r="AU5" s="3" t="s">
        <v>46</v>
      </c>
      <c r="AV5" s="3" t="s">
        <v>47</v>
      </c>
      <c r="AW5" s="3" t="s">
        <v>48</v>
      </c>
      <c r="AX5" s="3" t="s">
        <v>49</v>
      </c>
      <c r="AY5" s="3" t="s">
        <v>50</v>
      </c>
      <c r="AZ5" s="3" t="s">
        <v>51</v>
      </c>
      <c r="BA5" s="3" t="s">
        <v>52</v>
      </c>
      <c r="BB5" s="3" t="s">
        <v>53</v>
      </c>
    </row>
    <row r="6" customFormat="false" ht="15" hidden="false" customHeight="false" outlineLevel="0" collapsed="false">
      <c r="B6" s="4" t="s">
        <v>54</v>
      </c>
      <c r="C6" s="5" t="n">
        <v>90000</v>
      </c>
      <c r="D6" s="5" t="n">
        <v>107100</v>
      </c>
      <c r="E6" s="5" t="n">
        <v>110455</v>
      </c>
      <c r="F6" s="5" t="n">
        <v>112455</v>
      </c>
      <c r="G6" s="5" t="n">
        <v>127074.15</v>
      </c>
      <c r="H6" s="5" t="n">
        <v>148676.7555</v>
      </c>
      <c r="I6" s="5" t="n">
        <v>176925.339045</v>
      </c>
      <c r="J6" s="5" t="n">
        <v>164540.56531185</v>
      </c>
      <c r="K6" s="5" t="n">
        <v>177703.810536798</v>
      </c>
      <c r="L6" s="5" t="n">
        <v>197251.229695846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customFormat="false" ht="15" hidden="false" customHeight="false" outlineLevel="0" collapsed="false">
      <c r="B7" s="4" t="s">
        <v>55</v>
      </c>
      <c r="C7" s="5" t="n">
        <v>98000</v>
      </c>
      <c r="D7" s="5" t="n">
        <v>101920</v>
      </c>
      <c r="E7" s="5" t="n">
        <v>94785.6</v>
      </c>
      <c r="F7" s="5" t="n">
        <v>95733.456</v>
      </c>
      <c r="G7" s="5" t="n">
        <v>90946.7832</v>
      </c>
      <c r="H7" s="5" t="n">
        <v>91856.251032</v>
      </c>
      <c r="I7" s="5" t="n">
        <v>85426.31345976</v>
      </c>
      <c r="J7" s="5" t="n">
        <v>99948.7867479192</v>
      </c>
      <c r="K7" s="5" t="n">
        <v>96950.3231454816</v>
      </c>
      <c r="L7" s="5" t="n">
        <v>105675.852228575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customFormat="false" ht="15" hidden="false" customHeight="false" outlineLevel="0" collapsed="false">
      <c r="B8" s="4" t="s">
        <v>56</v>
      </c>
      <c r="C8" s="5" t="n">
        <v>92000</v>
      </c>
      <c r="D8" s="5" t="n">
        <v>104880</v>
      </c>
      <c r="E8" s="5" t="n">
        <v>101733.6</v>
      </c>
      <c r="F8" s="5" t="n">
        <v>95629.584</v>
      </c>
      <c r="G8" s="5" t="n">
        <v>109974.0216</v>
      </c>
      <c r="H8" s="5" t="n">
        <v>119871.683544</v>
      </c>
      <c r="I8" s="5" t="n">
        <v>104288.36468328</v>
      </c>
      <c r="J8" s="5" t="n">
        <v>93859.528214952</v>
      </c>
      <c r="K8" s="5" t="n">
        <v>109815.648011494</v>
      </c>
      <c r="L8" s="5" t="n">
        <v>106521.178571149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customFormat="false" ht="15" hidden="false" customHeight="false" outlineLevel="0" collapsed="false">
      <c r="B9" s="4" t="s">
        <v>57</v>
      </c>
      <c r="C9" s="5" t="n">
        <v>92000</v>
      </c>
      <c r="D9" s="5" t="n">
        <v>75440</v>
      </c>
      <c r="E9" s="5" t="n">
        <v>79966.4</v>
      </c>
      <c r="F9" s="5" t="n">
        <v>65572.448</v>
      </c>
      <c r="G9" s="5" t="n">
        <v>65572.448</v>
      </c>
      <c r="H9" s="5" t="n">
        <v>65572.448</v>
      </c>
      <c r="I9" s="5" t="n">
        <v>60982.37664</v>
      </c>
      <c r="J9" s="5" t="n">
        <v>69519.9093696</v>
      </c>
      <c r="K9" s="5" t="n">
        <v>61872.719338944</v>
      </c>
      <c r="L9" s="5" t="n">
        <v>67441.264079449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customFormat="false" ht="15" hidden="false" customHeight="false" outlineLevel="0" collapsed="false">
      <c r="B10" s="4" t="s">
        <v>58</v>
      </c>
      <c r="C10" s="5" t="n">
        <v>96000</v>
      </c>
      <c r="D10" s="5" t="n">
        <v>81600</v>
      </c>
      <c r="E10" s="5" t="n">
        <v>90840</v>
      </c>
      <c r="F10" s="5" t="n">
        <v>93840</v>
      </c>
      <c r="G10" s="5" t="n">
        <v>81640.8</v>
      </c>
      <c r="H10" s="5" t="n">
        <v>74293.128</v>
      </c>
      <c r="I10" s="5" t="n">
        <v>69835.54032</v>
      </c>
      <c r="J10" s="5" t="n">
        <v>77517.4497552</v>
      </c>
      <c r="K10" s="5" t="n">
        <v>87594.718223376</v>
      </c>
      <c r="L10" s="5" t="n">
        <v>86718.7710411422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customFormat="false" ht="15" hidden="false" customHeight="false" outlineLevel="0" collapsed="false">
      <c r="B11" s="4" t="s">
        <v>59</v>
      </c>
      <c r="C11" s="5" t="n">
        <v>92000</v>
      </c>
      <c r="D11" s="5" t="n">
        <v>91080</v>
      </c>
      <c r="E11" s="5" t="n">
        <v>101098.8</v>
      </c>
      <c r="F11" s="5" t="n">
        <v>119296.584</v>
      </c>
      <c r="G11" s="5" t="n">
        <v>130033.27656</v>
      </c>
      <c r="H11" s="5" t="n">
        <v>120930.9472008</v>
      </c>
      <c r="I11" s="5" t="n">
        <v>104000.614592688</v>
      </c>
      <c r="J11" s="5" t="n">
        <v>95680.565425273</v>
      </c>
      <c r="K11" s="5" t="n">
        <v>104291.816313548</v>
      </c>
      <c r="L11" s="5" t="n">
        <v>116806.834271173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</row>
    <row r="12" customFormat="false" ht="15" hidden="false" customHeight="false" outlineLevel="0" collapsed="false">
      <c r="B12" s="4" t="s">
        <v>60</v>
      </c>
      <c r="C12" s="5" t="n">
        <v>85000</v>
      </c>
      <c r="D12" s="5" t="n">
        <v>85850</v>
      </c>
      <c r="E12" s="5" t="n">
        <v>85850</v>
      </c>
      <c r="F12" s="5" t="n">
        <v>72972.5</v>
      </c>
      <c r="G12" s="5" t="n">
        <v>83918.375</v>
      </c>
      <c r="H12" s="5" t="n">
        <v>94827.76375</v>
      </c>
      <c r="I12" s="5" t="n">
        <v>77758.766275</v>
      </c>
      <c r="J12" s="5" t="n">
        <v>80091.52926325</v>
      </c>
      <c r="K12" s="5" t="n">
        <v>84096.1057264125</v>
      </c>
      <c r="L12" s="5" t="n">
        <v>72322.6509247148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</row>
    <row r="13" customFormat="false" ht="15" hidden="false" customHeight="false" outlineLevel="0" collapsed="false">
      <c r="B13" s="4" t="s">
        <v>61</v>
      </c>
      <c r="C13" s="5" t="n">
        <v>86000</v>
      </c>
      <c r="D13" s="5" t="n">
        <v>80840</v>
      </c>
      <c r="E13" s="5" t="n">
        <v>71139.2</v>
      </c>
      <c r="F13" s="5" t="n">
        <v>78964.512</v>
      </c>
      <c r="G13" s="5" t="n">
        <v>63961.25472</v>
      </c>
      <c r="H13" s="5" t="n">
        <v>69078.1550976</v>
      </c>
      <c r="I13" s="5" t="n">
        <v>69078.1550976</v>
      </c>
      <c r="J13" s="5" t="n">
        <v>58716.43183296</v>
      </c>
      <c r="K13" s="5" t="n">
        <v>55780.610241312</v>
      </c>
      <c r="L13" s="5" t="n">
        <v>62474.2834702694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 customFormat="false" ht="15" hidden="false" customHeight="false" outlineLevel="0" collapsed="false">
      <c r="B14" s="4" t="s">
        <v>62</v>
      </c>
      <c r="C14" s="5" t="n">
        <v>89000</v>
      </c>
      <c r="D14" s="5" t="n">
        <v>81880</v>
      </c>
      <c r="E14" s="5" t="n">
        <v>96618.4</v>
      </c>
      <c r="F14" s="5" t="n">
        <v>77294.72</v>
      </c>
      <c r="G14" s="5" t="n">
        <v>86570.0864</v>
      </c>
      <c r="H14" s="5" t="n">
        <v>88301.488128</v>
      </c>
      <c r="I14" s="5" t="n">
        <v>71524.20538368</v>
      </c>
      <c r="J14" s="5" t="n">
        <v>75815.6577067008</v>
      </c>
      <c r="K14" s="5" t="n">
        <v>76573.8142837678</v>
      </c>
      <c r="L14" s="5" t="n">
        <v>68916.432855391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  <row r="15" customFormat="false" ht="15" hidden="false" customHeight="false" outlineLevel="0" collapsed="false">
      <c r="B15" s="4" t="s">
        <v>63</v>
      </c>
      <c r="C15" s="5" t="n">
        <v>98000</v>
      </c>
      <c r="D15" s="5" t="n">
        <v>102900</v>
      </c>
      <c r="E15" s="5" t="n">
        <v>104958</v>
      </c>
      <c r="F15" s="5" t="n">
        <v>119652.12</v>
      </c>
      <c r="G15" s="5" t="n">
        <v>120848.6412</v>
      </c>
      <c r="H15" s="5" t="n">
        <v>119640.154788</v>
      </c>
      <c r="I15" s="5" t="n">
        <v>116050.95014436</v>
      </c>
      <c r="J15" s="5" t="n">
        <v>134619.102167458</v>
      </c>
      <c r="K15" s="5" t="n">
        <v>142696.248297505</v>
      </c>
      <c r="L15" s="5" t="n">
        <v>122718.773535854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</row>
    <row r="16" customFormat="false" ht="15" hidden="false" customHeight="false" outlineLevel="0" collapsed="false">
      <c r="B16" s="4" t="s">
        <v>64</v>
      </c>
      <c r="C16" s="5" t="n">
        <v>97000</v>
      </c>
      <c r="D16" s="5" t="n">
        <v>109610</v>
      </c>
      <c r="E16" s="5" t="n">
        <v>99745.1</v>
      </c>
      <c r="F16" s="5" t="n">
        <v>96752.747</v>
      </c>
      <c r="G16" s="5" t="n">
        <v>105460.49423</v>
      </c>
      <c r="H16" s="5" t="n">
        <v>95969.0497493</v>
      </c>
      <c r="I16" s="5" t="n">
        <v>86372.14477437</v>
      </c>
      <c r="J16" s="5" t="n">
        <v>74280.0445059582</v>
      </c>
      <c r="K16" s="5" t="n">
        <v>70566.0422806603</v>
      </c>
      <c r="L16" s="5" t="n">
        <v>70566.0422806603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 customFormat="false" ht="15" hidden="false" customHeight="false" outlineLevel="0" collapsed="false">
      <c r="B17" s="4" t="s">
        <v>65</v>
      </c>
      <c r="C17" s="5" t="n">
        <v>86000</v>
      </c>
      <c r="D17" s="5" t="n">
        <v>75680</v>
      </c>
      <c r="E17" s="5" t="n">
        <v>68868.8</v>
      </c>
      <c r="F17" s="5" t="n">
        <v>64736.672</v>
      </c>
      <c r="G17" s="5" t="n">
        <v>55673.53792</v>
      </c>
      <c r="H17" s="5" t="n">
        <v>56787.0086784</v>
      </c>
      <c r="I17" s="5" t="n">
        <v>62465.70954624</v>
      </c>
      <c r="J17" s="5" t="n">
        <v>63715.0237371648</v>
      </c>
      <c r="K17" s="5" t="n">
        <v>66900.7749240231</v>
      </c>
      <c r="L17" s="5" t="n">
        <v>54858.6354376989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</row>
    <row r="18" customFormat="false" ht="15" hidden="false" customHeight="false" outlineLevel="0" collapsed="false">
      <c r="B18" s="4" t="s">
        <v>66</v>
      </c>
      <c r="C18" s="5" t="n">
        <v>90000</v>
      </c>
      <c r="D18" s="5" t="n">
        <v>99000</v>
      </c>
      <c r="E18" s="5" t="n">
        <v>103950</v>
      </c>
      <c r="F18" s="5" t="n">
        <v>87318</v>
      </c>
      <c r="G18" s="5" t="n">
        <v>92557.08</v>
      </c>
      <c r="H18" s="5" t="n">
        <v>100887.2172</v>
      </c>
      <c r="I18" s="5" t="n">
        <v>111984.811092</v>
      </c>
      <c r="J18" s="5" t="n">
        <v>131022.22897764</v>
      </c>
      <c r="K18" s="5" t="n">
        <v>106128.005471888</v>
      </c>
      <c r="L18" s="5" t="n">
        <v>106128.005471888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</row>
    <row r="19" customFormat="false" ht="15" hidden="false" customHeight="false" outlineLevel="0" collapsed="false">
      <c r="B19" s="4" t="s">
        <v>67</v>
      </c>
      <c r="C19" s="5" t="n">
        <v>95000</v>
      </c>
      <c r="D19" s="5" t="n">
        <v>104500</v>
      </c>
      <c r="E19" s="5" t="n">
        <v>88825</v>
      </c>
      <c r="F19" s="5" t="n">
        <v>71060</v>
      </c>
      <c r="G19" s="5" t="n">
        <v>60401</v>
      </c>
      <c r="H19" s="5" t="n">
        <v>53756.89</v>
      </c>
      <c r="I19" s="5" t="n">
        <v>54832.0278</v>
      </c>
      <c r="J19" s="5" t="n">
        <v>53187.066966</v>
      </c>
      <c r="K19" s="5" t="n">
        <v>48400.23093906</v>
      </c>
      <c r="L19" s="5" t="n">
        <v>53724.2563423566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customFormat="false" ht="15" hidden="false" customHeight="false" outlineLevel="0" collapsed="false">
      <c r="B20" s="4" t="s">
        <v>68</v>
      </c>
      <c r="C20" s="5" t="n">
        <v>96000</v>
      </c>
      <c r="D20" s="5" t="n">
        <v>88320</v>
      </c>
      <c r="E20" s="5" t="n">
        <v>77721.6</v>
      </c>
      <c r="F20" s="5" t="n">
        <v>80053.248</v>
      </c>
      <c r="G20" s="5" t="n">
        <v>77651.65056</v>
      </c>
      <c r="H20" s="5" t="n">
        <v>71439.5185152</v>
      </c>
      <c r="I20" s="5" t="n">
        <v>77154.679996416</v>
      </c>
      <c r="J20" s="5" t="n">
        <v>80240.8671962726</v>
      </c>
      <c r="K20" s="5" t="n">
        <v>85055.319228049</v>
      </c>
      <c r="L20" s="5" t="n">
        <v>99514.7234968173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</row>
    <row r="21" customFormat="false" ht="15" hidden="false" customHeight="false" outlineLevel="0" collapsed="false">
      <c r="B21" s="4" t="s">
        <v>69</v>
      </c>
      <c r="C21" s="5" t="n">
        <v>99000</v>
      </c>
      <c r="D21" s="5" t="n">
        <v>109890</v>
      </c>
      <c r="E21" s="5" t="n">
        <v>93406.5</v>
      </c>
      <c r="F21" s="5" t="n">
        <v>82197.72</v>
      </c>
      <c r="G21" s="5" t="n">
        <v>65758.176</v>
      </c>
      <c r="H21" s="5" t="n">
        <v>59839.94016</v>
      </c>
      <c r="I21" s="5" t="n">
        <v>65823.934176</v>
      </c>
      <c r="J21" s="5" t="n">
        <v>57925.06207488</v>
      </c>
      <c r="K21" s="5" t="n">
        <v>50394.8040051456</v>
      </c>
      <c r="L21" s="5" t="n">
        <v>40819.7912441679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2" customFormat="false" ht="15" hidden="false" customHeight="false" outlineLevel="0" collapsed="false">
      <c r="B22" s="4" t="s">
        <v>70</v>
      </c>
      <c r="C22" s="5" t="n">
        <v>91000</v>
      </c>
      <c r="D22" s="5" t="n">
        <v>80990</v>
      </c>
      <c r="E22" s="5" t="n">
        <v>78560.3</v>
      </c>
      <c r="F22" s="5" t="n">
        <v>76989.094</v>
      </c>
      <c r="G22" s="5" t="n">
        <v>80838.5487</v>
      </c>
      <c r="H22" s="5" t="n">
        <v>96197.872953</v>
      </c>
      <c r="I22" s="5" t="n">
        <v>104855.68151877</v>
      </c>
      <c r="J22" s="5" t="n">
        <v>85981.6588453914</v>
      </c>
      <c r="K22" s="5" t="n">
        <v>79103.1261377601</v>
      </c>
      <c r="L22" s="5" t="n">
        <v>94132.7201039345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customFormat="false" ht="15" hidden="false" customHeight="false" outlineLevel="0" collapsed="false">
      <c r="B23" s="4" t="s">
        <v>71</v>
      </c>
      <c r="C23" s="5" t="n">
        <v>85000</v>
      </c>
      <c r="D23" s="5" t="n">
        <v>73950</v>
      </c>
      <c r="E23" s="5" t="n">
        <v>63597</v>
      </c>
      <c r="F23" s="5" t="n">
        <v>60417.15</v>
      </c>
      <c r="G23" s="5" t="n">
        <v>60417.15</v>
      </c>
      <c r="H23" s="5" t="n">
        <v>60417.15</v>
      </c>
      <c r="I23" s="5" t="n">
        <v>70688.0655</v>
      </c>
      <c r="J23" s="5" t="n">
        <v>77756.87205</v>
      </c>
      <c r="K23" s="5" t="n">
        <v>79312.009491</v>
      </c>
      <c r="L23" s="5" t="n">
        <v>78518.88939609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customFormat="false" ht="15" hidden="false" customHeight="false" outlineLevel="0" collapsed="false">
      <c r="B24" s="4" t="s">
        <v>72</v>
      </c>
      <c r="C24" s="5" t="n">
        <v>93000</v>
      </c>
      <c r="D24" s="5" t="n">
        <v>105090</v>
      </c>
      <c r="E24" s="5" t="n">
        <v>126108</v>
      </c>
      <c r="F24" s="5" t="n">
        <v>113497.2</v>
      </c>
      <c r="G24" s="5" t="n">
        <v>110092.284</v>
      </c>
      <c r="H24" s="5" t="n">
        <v>92477.51856</v>
      </c>
      <c r="I24" s="5" t="n">
        <v>80455.4411472</v>
      </c>
      <c r="J24" s="5" t="n">
        <v>89305.539673392</v>
      </c>
      <c r="K24" s="5" t="n">
        <v>71444.4317387136</v>
      </c>
      <c r="L24" s="5" t="n">
        <v>62871.099930068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customFormat="false" ht="15" hidden="false" customHeight="false" outlineLevel="0" collapsed="false">
      <c r="B25" s="4" t="s">
        <v>73</v>
      </c>
      <c r="C25" s="5" t="n">
        <v>89000</v>
      </c>
      <c r="D25" s="5" t="n">
        <v>106800</v>
      </c>
      <c r="E25" s="5" t="n">
        <v>92916</v>
      </c>
      <c r="F25" s="5" t="n">
        <v>106853.4</v>
      </c>
      <c r="G25" s="5" t="n">
        <v>102579.264</v>
      </c>
      <c r="H25" s="5" t="n">
        <v>105656.64192</v>
      </c>
      <c r="I25" s="5" t="n">
        <v>105656.64192</v>
      </c>
      <c r="J25" s="5" t="n">
        <v>86638.4463744</v>
      </c>
      <c r="K25" s="5" t="n">
        <v>73642.67941824</v>
      </c>
      <c r="L25" s="5" t="n">
        <v>66278.411476416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customFormat="false" ht="15" hidden="false" customHeight="false" outlineLevel="0" collapsed="false">
      <c r="B26" s="6" t="s">
        <v>74</v>
      </c>
      <c r="C26" s="5" t="n">
        <f aca="false">SUM(C6:C25)</f>
        <v>1839000</v>
      </c>
      <c r="D26" s="5" t="n">
        <f aca="false">SUM(D6:D25)</f>
        <v>1867320</v>
      </c>
      <c r="E26" s="5" t="n">
        <f aca="false">SUM(E6:E25)</f>
        <v>1831143.3</v>
      </c>
      <c r="F26" s="5" t="n">
        <f aca="false">SUM(F6:F25)</f>
        <v>1771286.155</v>
      </c>
      <c r="G26" s="5" t="n">
        <f aca="false">SUM(G6:G25)</f>
        <v>1771969.02209</v>
      </c>
      <c r="H26" s="5" t="n">
        <f aca="false">SUM(H6:H25)</f>
        <v>1786477.5827763</v>
      </c>
      <c r="I26" s="5" t="n">
        <f aca="false">SUM(I6:I25)</f>
        <v>1756159.76311236</v>
      </c>
      <c r="J26" s="5" t="n">
        <f aca="false">SUM(J6:J25)</f>
        <v>1750362.33619626</v>
      </c>
      <c r="K26" s="5" t="n">
        <f aca="false">SUM(K6:K25)</f>
        <v>1728323.23775318</v>
      </c>
      <c r="L26" s="5" t="n">
        <f aca="false">SUM(L6:L25)</f>
        <v>1734259.84585366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8" customFormat="false" ht="15" hidden="false" customHeight="false" outlineLevel="0" collapsed="false">
      <c r="B28" s="1" t="s">
        <v>75</v>
      </c>
    </row>
    <row r="29" customFormat="false" ht="15" hidden="false" customHeight="false" outlineLevel="0" collapsed="false">
      <c r="B29" s="3" t="s">
        <v>1</v>
      </c>
      <c r="C29" s="3" t="s">
        <v>2</v>
      </c>
      <c r="D29" s="3" t="s">
        <v>3</v>
      </c>
      <c r="E29" s="3" t="s">
        <v>4</v>
      </c>
      <c r="F29" s="3" t="s">
        <v>5</v>
      </c>
      <c r="G29" s="3" t="s">
        <v>6</v>
      </c>
      <c r="H29" s="3" t="s">
        <v>7</v>
      </c>
      <c r="I29" s="3" t="s">
        <v>8</v>
      </c>
      <c r="J29" s="3" t="s">
        <v>9</v>
      </c>
      <c r="K29" s="3" t="s">
        <v>10</v>
      </c>
      <c r="L29" s="3" t="s">
        <v>11</v>
      </c>
      <c r="M29" s="3" t="s">
        <v>12</v>
      </c>
      <c r="N29" s="3" t="s">
        <v>13</v>
      </c>
      <c r="O29" s="3" t="s">
        <v>14</v>
      </c>
      <c r="P29" s="3" t="s">
        <v>15</v>
      </c>
      <c r="Q29" s="3" t="s">
        <v>16</v>
      </c>
      <c r="R29" s="3" t="s">
        <v>17</v>
      </c>
      <c r="S29" s="3" t="s">
        <v>18</v>
      </c>
      <c r="T29" s="3" t="s">
        <v>19</v>
      </c>
      <c r="U29" s="3" t="s">
        <v>20</v>
      </c>
      <c r="V29" s="3" t="s">
        <v>21</v>
      </c>
      <c r="W29" s="3" t="s">
        <v>22</v>
      </c>
      <c r="X29" s="3" t="s">
        <v>23</v>
      </c>
      <c r="Y29" s="3" t="s">
        <v>24</v>
      </c>
      <c r="Z29" s="3" t="s">
        <v>25</v>
      </c>
      <c r="AA29" s="3" t="s">
        <v>26</v>
      </c>
      <c r="AB29" s="3" t="s">
        <v>27</v>
      </c>
      <c r="AC29" s="3" t="s">
        <v>28</v>
      </c>
      <c r="AD29" s="3" t="s">
        <v>29</v>
      </c>
      <c r="AE29" s="3" t="s">
        <v>30</v>
      </c>
      <c r="AF29" s="3" t="s">
        <v>31</v>
      </c>
      <c r="AG29" s="3" t="s">
        <v>32</v>
      </c>
      <c r="AH29" s="3" t="s">
        <v>33</v>
      </c>
      <c r="AI29" s="3" t="s">
        <v>34</v>
      </c>
      <c r="AJ29" s="3" t="s">
        <v>35</v>
      </c>
      <c r="AK29" s="3" t="s">
        <v>36</v>
      </c>
      <c r="AL29" s="3" t="s">
        <v>37</v>
      </c>
      <c r="AM29" s="3" t="s">
        <v>38</v>
      </c>
      <c r="AN29" s="3" t="s">
        <v>39</v>
      </c>
      <c r="AO29" s="3" t="s">
        <v>40</v>
      </c>
      <c r="AP29" s="3" t="s">
        <v>41</v>
      </c>
      <c r="AQ29" s="3" t="s">
        <v>42</v>
      </c>
      <c r="AR29" s="3" t="s">
        <v>43</v>
      </c>
      <c r="AS29" s="3" t="s">
        <v>44</v>
      </c>
      <c r="AT29" s="3" t="s">
        <v>45</v>
      </c>
      <c r="AU29" s="3" t="s">
        <v>46</v>
      </c>
      <c r="AV29" s="3" t="s">
        <v>47</v>
      </c>
      <c r="AW29" s="3" t="s">
        <v>48</v>
      </c>
      <c r="AX29" s="3" t="s">
        <v>49</v>
      </c>
      <c r="AY29" s="3" t="s">
        <v>50</v>
      </c>
      <c r="AZ29" s="3" t="s">
        <v>51</v>
      </c>
      <c r="BA29" s="3" t="s">
        <v>52</v>
      </c>
      <c r="BB29" s="3" t="s">
        <v>53</v>
      </c>
    </row>
    <row r="30" customFormat="false" ht="15" hidden="false" customHeight="false" outlineLevel="0" collapsed="false">
      <c r="B30" s="4" t="str">
        <f aca="false">B6</f>
        <v>Line 1</v>
      </c>
      <c r="C30" s="4" t="n">
        <v>9000</v>
      </c>
      <c r="D30" s="4" t="n">
        <v>6426</v>
      </c>
      <c r="E30" s="4" t="n">
        <v>11245.5</v>
      </c>
      <c r="F30" s="4" t="n">
        <v>6747.3</v>
      </c>
      <c r="G30" s="4" t="n">
        <v>10165.932</v>
      </c>
      <c r="H30" s="4" t="n">
        <v>10407.372885</v>
      </c>
      <c r="I30" s="4" t="n">
        <v>17692.5339045</v>
      </c>
      <c r="J30" s="4" t="n">
        <v>13163.245224948</v>
      </c>
      <c r="K30" s="4" t="n">
        <v>17770.3810536798</v>
      </c>
      <c r="L30" s="4" t="n">
        <v>13807.5860787092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customFormat="false" ht="15" hidden="false" customHeight="false" outlineLevel="0" collapsed="false">
      <c r="B31" s="4" t="str">
        <f aca="false">B7</f>
        <v>Line 2</v>
      </c>
      <c r="C31" s="4" t="n">
        <v>11760</v>
      </c>
      <c r="D31" s="4" t="n">
        <v>12230.4</v>
      </c>
      <c r="E31" s="4" t="n">
        <v>6634.992</v>
      </c>
      <c r="F31" s="4" t="n">
        <v>11488.01472</v>
      </c>
      <c r="G31" s="4" t="n">
        <v>8185.210488</v>
      </c>
      <c r="H31" s="4" t="n">
        <v>9185.6251032</v>
      </c>
      <c r="I31" s="4" t="n">
        <v>5125.5788075856</v>
      </c>
      <c r="J31" s="4" t="n">
        <v>8995.39080731273</v>
      </c>
      <c r="K31" s="4" t="n">
        <v>10664.535546003</v>
      </c>
      <c r="L31" s="4" t="n">
        <v>10567.5852228575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customFormat="false" ht="15" hidden="false" customHeight="false" outlineLevel="0" collapsed="false">
      <c r="B32" s="4" t="str">
        <f aca="false">B8</f>
        <v>Line 3</v>
      </c>
      <c r="C32" s="4" t="n">
        <v>5520</v>
      </c>
      <c r="D32" s="4" t="n">
        <v>11536.8</v>
      </c>
      <c r="E32" s="4" t="n">
        <v>13225.368</v>
      </c>
      <c r="F32" s="4" t="n">
        <v>7650.36672</v>
      </c>
      <c r="G32" s="4" t="n">
        <v>14296.622808</v>
      </c>
      <c r="H32" s="4" t="n">
        <v>15583.31886072</v>
      </c>
      <c r="I32" s="4" t="n">
        <v>10428.836468328</v>
      </c>
      <c r="J32" s="4" t="n">
        <v>7508.76225719616</v>
      </c>
      <c r="K32" s="4" t="n">
        <v>7687.09536080457</v>
      </c>
      <c r="L32" s="4" t="n">
        <v>6391.27071426894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customFormat="false" ht="15" hidden="false" customHeight="false" outlineLevel="0" collapsed="false">
      <c r="B33" s="4" t="str">
        <f aca="false">B9</f>
        <v>Line 4</v>
      </c>
      <c r="C33" s="4" t="n">
        <v>7360</v>
      </c>
      <c r="D33" s="4" t="n">
        <v>6789.6</v>
      </c>
      <c r="E33" s="4" t="n">
        <v>7996.64</v>
      </c>
      <c r="F33" s="4" t="n">
        <v>6557.2448</v>
      </c>
      <c r="G33" s="4" t="n">
        <v>7212.96928</v>
      </c>
      <c r="H33" s="4" t="n">
        <v>3934.34688</v>
      </c>
      <c r="I33" s="4" t="n">
        <v>7317.8851968</v>
      </c>
      <c r="J33" s="4" t="n">
        <v>6256.791843264</v>
      </c>
      <c r="K33" s="4" t="n">
        <v>3712.36316033664</v>
      </c>
      <c r="L33" s="4" t="n">
        <v>5395.30112635592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customFormat="false" ht="15" hidden="false" customHeight="false" outlineLevel="0" collapsed="false">
      <c r="B34" s="4" t="str">
        <f aca="false">B10</f>
        <v>Line 5</v>
      </c>
      <c r="C34" s="4" t="n">
        <v>6720</v>
      </c>
      <c r="D34" s="4" t="n">
        <v>5712</v>
      </c>
      <c r="E34" s="4" t="n">
        <v>11260.8</v>
      </c>
      <c r="F34" s="4" t="n">
        <v>12199.2</v>
      </c>
      <c r="G34" s="4" t="n">
        <v>7347.672</v>
      </c>
      <c r="H34" s="4" t="n">
        <v>4457.58768</v>
      </c>
      <c r="I34" s="4" t="n">
        <v>8380.2648384</v>
      </c>
      <c r="J34" s="4" t="n">
        <v>4651.046985312</v>
      </c>
      <c r="K34" s="4" t="n">
        <v>7007.57745787008</v>
      </c>
      <c r="L34" s="4" t="n">
        <v>11273.4402353485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customFormat="false" ht="15" hidden="false" customHeight="false" outlineLevel="0" collapsed="false">
      <c r="B35" s="4" t="str">
        <f aca="false">B11</f>
        <v>Line 6</v>
      </c>
      <c r="C35" s="4" t="n">
        <v>11960</v>
      </c>
      <c r="D35" s="4" t="n">
        <v>9108</v>
      </c>
      <c r="E35" s="4" t="n">
        <v>11120.868</v>
      </c>
      <c r="F35" s="4" t="n">
        <v>13122.62424</v>
      </c>
      <c r="G35" s="4" t="n">
        <v>15603.9931872</v>
      </c>
      <c r="H35" s="4" t="n">
        <v>15721.023136104</v>
      </c>
      <c r="I35" s="4" t="n">
        <v>10400.0614592688</v>
      </c>
      <c r="J35" s="4" t="n">
        <v>11481.6678510328</v>
      </c>
      <c r="K35" s="4" t="n">
        <v>11472.0997944902</v>
      </c>
      <c r="L35" s="4" t="n">
        <v>15184.8884552525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customFormat="false" ht="15" hidden="false" customHeight="false" outlineLevel="0" collapsed="false">
      <c r="B36" s="4" t="str">
        <f aca="false">B12</f>
        <v>Line 7</v>
      </c>
      <c r="C36" s="4" t="n">
        <v>5100</v>
      </c>
      <c r="D36" s="4" t="n">
        <v>8585</v>
      </c>
      <c r="E36" s="4" t="n">
        <v>11160.5</v>
      </c>
      <c r="F36" s="4" t="n">
        <v>5837.8</v>
      </c>
      <c r="G36" s="4" t="n">
        <v>10909.38875</v>
      </c>
      <c r="H36" s="4" t="n">
        <v>10431.0540125</v>
      </c>
      <c r="I36" s="4" t="n">
        <v>6220.701302</v>
      </c>
      <c r="J36" s="4" t="n">
        <v>9610.98351159</v>
      </c>
      <c r="K36" s="4" t="n">
        <v>10091.5326871695</v>
      </c>
      <c r="L36" s="4" t="n">
        <v>5062.58556473003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customFormat="false" ht="15" hidden="false" customHeight="false" outlineLevel="0" collapsed="false">
      <c r="B37" s="4" t="str">
        <f aca="false">B13</f>
        <v>Line 8</v>
      </c>
      <c r="C37" s="4" t="n">
        <v>9460</v>
      </c>
      <c r="D37" s="4" t="n">
        <v>8084</v>
      </c>
      <c r="E37" s="4" t="n">
        <v>7825.312</v>
      </c>
      <c r="F37" s="4" t="n">
        <v>5527.51584</v>
      </c>
      <c r="G37" s="4" t="n">
        <v>6396.125472</v>
      </c>
      <c r="H37" s="4" t="n">
        <v>8289.378611712</v>
      </c>
      <c r="I37" s="4" t="n">
        <v>5526.252407808</v>
      </c>
      <c r="J37" s="4" t="n">
        <v>6458.8075016256</v>
      </c>
      <c r="K37" s="4" t="n">
        <v>3904.64271689184</v>
      </c>
      <c r="L37" s="4" t="n">
        <v>4997.94267762156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customFormat="false" ht="15" hidden="false" customHeight="false" outlineLevel="0" collapsed="false">
      <c r="B38" s="4" t="str">
        <f aca="false">B14</f>
        <v>Line 9</v>
      </c>
      <c r="C38" s="4" t="n">
        <v>8900</v>
      </c>
      <c r="D38" s="4" t="n">
        <v>8188</v>
      </c>
      <c r="E38" s="4" t="n">
        <v>6763.288</v>
      </c>
      <c r="F38" s="4" t="n">
        <v>5410.6304</v>
      </c>
      <c r="G38" s="4" t="n">
        <v>10388.410368</v>
      </c>
      <c r="H38" s="4" t="n">
        <v>7064.11905024</v>
      </c>
      <c r="I38" s="4" t="n">
        <v>5721.9364306944</v>
      </c>
      <c r="J38" s="4" t="n">
        <v>9856.03550187111</v>
      </c>
      <c r="K38" s="4" t="n">
        <v>9954.59585688982</v>
      </c>
      <c r="L38" s="4" t="n">
        <v>5513.31462843128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customFormat="false" ht="15" hidden="false" customHeight="false" outlineLevel="0" collapsed="false">
      <c r="B39" s="4" t="str">
        <f aca="false">B15</f>
        <v>Line 10</v>
      </c>
      <c r="C39" s="4" t="n">
        <v>11760</v>
      </c>
      <c r="D39" s="4" t="n">
        <v>8232</v>
      </c>
      <c r="E39" s="4" t="n">
        <v>6297.48</v>
      </c>
      <c r="F39" s="4" t="n">
        <v>15554.7756</v>
      </c>
      <c r="G39" s="4" t="n">
        <v>8459.404884</v>
      </c>
      <c r="H39" s="4" t="n">
        <v>8374.81083516</v>
      </c>
      <c r="I39" s="4" t="n">
        <v>9284.0760115488</v>
      </c>
      <c r="J39" s="4" t="n">
        <v>17500.4832817695</v>
      </c>
      <c r="K39" s="4" t="n">
        <v>15696.5873127256</v>
      </c>
      <c r="L39" s="4" t="n">
        <v>8590.3141475098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customFormat="false" ht="15" hidden="false" customHeight="false" outlineLevel="0" collapsed="false">
      <c r="B40" s="4" t="str">
        <f aca="false">B16</f>
        <v>Line 11</v>
      </c>
      <c r="C40" s="4" t="n">
        <v>10670</v>
      </c>
      <c r="D40" s="4" t="n">
        <v>14249.3</v>
      </c>
      <c r="E40" s="4" t="n">
        <v>9974.51</v>
      </c>
      <c r="F40" s="4" t="n">
        <v>7740.21976</v>
      </c>
      <c r="G40" s="4" t="n">
        <v>9491.4444807</v>
      </c>
      <c r="H40" s="4" t="n">
        <v>8637.214477437</v>
      </c>
      <c r="I40" s="4" t="n">
        <v>8637.214477437</v>
      </c>
      <c r="J40" s="4" t="n">
        <v>5942.40356047666</v>
      </c>
      <c r="K40" s="4" t="n">
        <v>9173.58549648584</v>
      </c>
      <c r="L40" s="4" t="n">
        <v>4233.96253683962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customFormat="false" ht="15" hidden="false" customHeight="false" outlineLevel="0" collapsed="false">
      <c r="B41" s="4" t="str">
        <f aca="false">B17</f>
        <v>Line 12</v>
      </c>
      <c r="C41" s="4" t="n">
        <v>10320</v>
      </c>
      <c r="D41" s="4" t="n">
        <v>9838.4</v>
      </c>
      <c r="E41" s="4" t="n">
        <v>4820.816</v>
      </c>
      <c r="F41" s="4" t="n">
        <v>8415.76736</v>
      </c>
      <c r="G41" s="4" t="n">
        <v>3340.4122752</v>
      </c>
      <c r="H41" s="4" t="n">
        <v>5110.830781056</v>
      </c>
      <c r="I41" s="4" t="n">
        <v>4997.2567636992</v>
      </c>
      <c r="J41" s="4" t="n">
        <v>8282.95308583142</v>
      </c>
      <c r="K41" s="4" t="n">
        <v>8028.09299088277</v>
      </c>
      <c r="L41" s="4" t="n">
        <v>4937.2771893929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customFormat="false" ht="15" hidden="false" customHeight="false" outlineLevel="0" collapsed="false">
      <c r="B42" s="4" t="str">
        <f aca="false">B18</f>
        <v>Line 13</v>
      </c>
      <c r="C42" s="4" t="n">
        <v>11700</v>
      </c>
      <c r="D42" s="4" t="n">
        <v>10890</v>
      </c>
      <c r="E42" s="4" t="n">
        <v>9355.5</v>
      </c>
      <c r="F42" s="4" t="n">
        <v>7858.62</v>
      </c>
      <c r="G42" s="4" t="n">
        <v>12032.4204</v>
      </c>
      <c r="H42" s="4" t="n">
        <v>11097.593892</v>
      </c>
      <c r="I42" s="4" t="n">
        <v>11198.4811092</v>
      </c>
      <c r="J42" s="4" t="n">
        <v>14412.4451875404</v>
      </c>
      <c r="K42" s="4" t="n">
        <v>12735.3606566266</v>
      </c>
      <c r="L42" s="4" t="n">
        <v>9551.52049246996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customFormat="false" ht="15" hidden="false" customHeight="false" outlineLevel="0" collapsed="false">
      <c r="B43" s="4" t="str">
        <f aca="false">B19</f>
        <v>Line 14</v>
      </c>
      <c r="C43" s="4" t="n">
        <v>9500</v>
      </c>
      <c r="D43" s="4" t="n">
        <v>12540</v>
      </c>
      <c r="E43" s="4" t="n">
        <v>5329.5</v>
      </c>
      <c r="F43" s="4" t="n">
        <v>7106</v>
      </c>
      <c r="G43" s="4" t="n">
        <v>4228.07</v>
      </c>
      <c r="H43" s="4" t="n">
        <v>3225.4134</v>
      </c>
      <c r="I43" s="4" t="n">
        <v>4386.562224</v>
      </c>
      <c r="J43" s="4" t="n">
        <v>6382.44803592</v>
      </c>
      <c r="K43" s="4" t="n">
        <v>6292.0300220778</v>
      </c>
      <c r="L43" s="4" t="n">
        <v>4835.18307081209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customFormat="false" ht="15" hidden="false" customHeight="false" outlineLevel="0" collapsed="false">
      <c r="B44" s="4" t="str">
        <f aca="false">B20</f>
        <v>Line 15</v>
      </c>
      <c r="C44" s="4" t="n">
        <v>8640</v>
      </c>
      <c r="D44" s="4" t="n">
        <v>7065.6</v>
      </c>
      <c r="E44" s="4" t="n">
        <v>6994.944</v>
      </c>
      <c r="F44" s="4" t="n">
        <v>7204.79232</v>
      </c>
      <c r="G44" s="4" t="n">
        <v>10094.7145728</v>
      </c>
      <c r="H44" s="4" t="n">
        <v>8572.742221824</v>
      </c>
      <c r="I44" s="4" t="n">
        <v>7715.4679996416</v>
      </c>
      <c r="J44" s="4" t="n">
        <v>8024.08671962726</v>
      </c>
      <c r="K44" s="4" t="n">
        <v>7654.97873052441</v>
      </c>
      <c r="L44" s="4" t="n">
        <v>10946.6195846499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customFormat="false" ht="15" hidden="false" customHeight="false" outlineLevel="0" collapsed="false">
      <c r="B45" s="4" t="str">
        <f aca="false">B21</f>
        <v>Line 16</v>
      </c>
      <c r="C45" s="4" t="n">
        <v>10890</v>
      </c>
      <c r="D45" s="4" t="n">
        <v>13186.8</v>
      </c>
      <c r="E45" s="4" t="n">
        <v>5604.39</v>
      </c>
      <c r="F45" s="4" t="n">
        <v>8219.772</v>
      </c>
      <c r="G45" s="4" t="n">
        <v>5260.65408</v>
      </c>
      <c r="H45" s="4" t="n">
        <v>7779.1922208</v>
      </c>
      <c r="I45" s="4" t="n">
        <v>7898.87210112</v>
      </c>
      <c r="J45" s="4" t="n">
        <v>5213.2555867392</v>
      </c>
      <c r="K45" s="4" t="n">
        <v>3527.63628036019</v>
      </c>
      <c r="L45" s="4" t="n">
        <v>5306.57286174183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customFormat="false" ht="15" hidden="false" customHeight="false" outlineLevel="0" collapsed="false">
      <c r="B46" s="4" t="str">
        <f aca="false">B22</f>
        <v>Line 17</v>
      </c>
      <c r="C46" s="4" t="n">
        <v>10010</v>
      </c>
      <c r="D46" s="4" t="n">
        <v>4859.4</v>
      </c>
      <c r="E46" s="4" t="n">
        <v>7856.03</v>
      </c>
      <c r="F46" s="4" t="n">
        <v>8468.80034</v>
      </c>
      <c r="G46" s="4" t="n">
        <v>8083.85487</v>
      </c>
      <c r="H46" s="4" t="n">
        <v>11543.74475436</v>
      </c>
      <c r="I46" s="4" t="n">
        <v>11534.1249670647</v>
      </c>
      <c r="J46" s="4" t="n">
        <v>9457.98247299305</v>
      </c>
      <c r="K46" s="4" t="n">
        <v>10283.4063979088</v>
      </c>
      <c r="L46" s="4" t="n">
        <v>9413.27201039345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customFormat="false" ht="15" hidden="false" customHeight="false" outlineLevel="0" collapsed="false">
      <c r="B47" s="4" t="str">
        <f aca="false">B23</f>
        <v>Line 18</v>
      </c>
      <c r="C47" s="4" t="n">
        <v>11050</v>
      </c>
      <c r="D47" s="4" t="n">
        <v>4437</v>
      </c>
      <c r="E47" s="4" t="n">
        <v>5723.73</v>
      </c>
      <c r="F47" s="4" t="n">
        <v>7250.058</v>
      </c>
      <c r="G47" s="4" t="n">
        <v>4833.372</v>
      </c>
      <c r="H47" s="4" t="n">
        <v>5437.5435</v>
      </c>
      <c r="I47" s="4" t="n">
        <v>8482.56786</v>
      </c>
      <c r="J47" s="4" t="n">
        <v>10108.3933665</v>
      </c>
      <c r="K47" s="4" t="n">
        <v>7138.08085419</v>
      </c>
      <c r="L47" s="4" t="n">
        <v>6281.5111516872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customFormat="false" ht="15" hidden="false" customHeight="false" outlineLevel="0" collapsed="false">
      <c r="B48" s="4" t="str">
        <f aca="false">B24</f>
        <v>Line 19</v>
      </c>
      <c r="C48" s="4" t="n">
        <v>7440</v>
      </c>
      <c r="D48" s="4" t="n">
        <v>10509</v>
      </c>
      <c r="E48" s="4" t="n">
        <v>11349.72</v>
      </c>
      <c r="F48" s="4" t="n">
        <v>12484.692</v>
      </c>
      <c r="G48" s="4" t="n">
        <v>9908.30556</v>
      </c>
      <c r="H48" s="4" t="n">
        <v>11097.3022272</v>
      </c>
      <c r="I48" s="4" t="n">
        <v>10459.207349136</v>
      </c>
      <c r="J48" s="4" t="n">
        <v>11609.720157541</v>
      </c>
      <c r="K48" s="4" t="n">
        <v>4286.66590432282</v>
      </c>
      <c r="L48" s="4" t="n">
        <v>3772.26599580408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customFormat="false" ht="15" hidden="false" customHeight="false" outlineLevel="0" collapsed="false">
      <c r="B49" s="4" t="str">
        <f aca="false">B25</f>
        <v>Line 20</v>
      </c>
      <c r="C49" s="4" t="n">
        <v>10680</v>
      </c>
      <c r="D49" s="4" t="n">
        <v>12816</v>
      </c>
      <c r="E49" s="4" t="n">
        <v>12079.08</v>
      </c>
      <c r="F49" s="4" t="n">
        <v>6411.204</v>
      </c>
      <c r="G49" s="4" t="n">
        <v>8206.34112</v>
      </c>
      <c r="H49" s="4" t="n">
        <v>9509.0977728</v>
      </c>
      <c r="I49" s="4" t="n">
        <v>13735.3634496</v>
      </c>
      <c r="J49" s="4" t="n">
        <v>10396.613564928</v>
      </c>
      <c r="K49" s="4" t="n">
        <v>5154.9875592768</v>
      </c>
      <c r="L49" s="4" t="n">
        <v>7290.62526240576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customFormat="false" ht="15" hidden="false" customHeight="false" outlineLevel="0" collapsed="false">
      <c r="B50" s="6" t="s">
        <v>74</v>
      </c>
      <c r="C50" s="4" t="n">
        <f aca="false">SUM(C30:C49)</f>
        <v>188440</v>
      </c>
      <c r="D50" s="4" t="n">
        <f aca="false">SUM(D30:D49)</f>
        <v>185283.3</v>
      </c>
      <c r="E50" s="4" t="n">
        <f aca="false">SUM(E30:E49)</f>
        <v>172618.968</v>
      </c>
      <c r="F50" s="4" t="n">
        <f aca="false">SUM(F30:F49)</f>
        <v>171255.3981</v>
      </c>
      <c r="G50" s="4" t="n">
        <f aca="false">SUM(G30:G49)</f>
        <v>174445.3185959</v>
      </c>
      <c r="H50" s="4" t="n">
        <f aca="false">SUM(H30:H49)</f>
        <v>175459.312302113</v>
      </c>
      <c r="I50" s="4" t="n">
        <f aca="false">SUM(I30:I49)</f>
        <v>175143.245127832</v>
      </c>
      <c r="J50" s="4" t="n">
        <f aca="false">SUM(J30:J49)</f>
        <v>185313.516504019</v>
      </c>
      <c r="K50" s="4" t="n">
        <f aca="false">SUM(K30:K49)</f>
        <v>172236.235839517</v>
      </c>
      <c r="L50" s="4" t="n">
        <f aca="false">SUM(L30:L49)</f>
        <v>153353.039007282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2" customFormat="false" ht="15" hidden="false" customHeight="false" outlineLevel="0" collapsed="false">
      <c r="B52" s="1" t="s">
        <v>76</v>
      </c>
    </row>
    <row r="53" customFormat="false" ht="15" hidden="false" customHeight="false" outlineLevel="0" collapsed="false">
      <c r="B53" s="3" t="s">
        <v>1</v>
      </c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  <c r="L53" s="3" t="s">
        <v>11</v>
      </c>
      <c r="M53" s="3" t="s">
        <v>12</v>
      </c>
      <c r="N53" s="3" t="s">
        <v>13</v>
      </c>
      <c r="O53" s="3" t="s">
        <v>14</v>
      </c>
      <c r="P53" s="3" t="s">
        <v>15</v>
      </c>
      <c r="Q53" s="3" t="s">
        <v>16</v>
      </c>
      <c r="R53" s="3" t="s">
        <v>17</v>
      </c>
      <c r="S53" s="3" t="s">
        <v>18</v>
      </c>
      <c r="T53" s="3" t="s">
        <v>19</v>
      </c>
      <c r="U53" s="3" t="s">
        <v>20</v>
      </c>
      <c r="V53" s="3" t="s">
        <v>21</v>
      </c>
      <c r="W53" s="3" t="s">
        <v>22</v>
      </c>
      <c r="X53" s="3" t="s">
        <v>23</v>
      </c>
      <c r="Y53" s="3" t="s">
        <v>24</v>
      </c>
      <c r="Z53" s="3" t="s">
        <v>25</v>
      </c>
      <c r="AA53" s="3" t="s">
        <v>26</v>
      </c>
      <c r="AB53" s="3" t="s">
        <v>27</v>
      </c>
      <c r="AC53" s="3" t="s">
        <v>28</v>
      </c>
      <c r="AD53" s="3" t="s">
        <v>29</v>
      </c>
      <c r="AE53" s="3" t="s">
        <v>30</v>
      </c>
      <c r="AF53" s="3" t="s">
        <v>31</v>
      </c>
      <c r="AG53" s="3" t="s">
        <v>32</v>
      </c>
      <c r="AH53" s="3" t="s">
        <v>33</v>
      </c>
      <c r="AI53" s="3" t="s">
        <v>34</v>
      </c>
      <c r="AJ53" s="3" t="s">
        <v>35</v>
      </c>
      <c r="AK53" s="3" t="s">
        <v>36</v>
      </c>
      <c r="AL53" s="3" t="s">
        <v>37</v>
      </c>
      <c r="AM53" s="3" t="s">
        <v>38</v>
      </c>
      <c r="AN53" s="3" t="s">
        <v>39</v>
      </c>
      <c r="AO53" s="3" t="s">
        <v>40</v>
      </c>
      <c r="AP53" s="3" t="s">
        <v>41</v>
      </c>
      <c r="AQ53" s="3" t="s">
        <v>42</v>
      </c>
      <c r="AR53" s="3" t="s">
        <v>43</v>
      </c>
      <c r="AS53" s="3" t="s">
        <v>44</v>
      </c>
      <c r="AT53" s="3" t="s">
        <v>45</v>
      </c>
      <c r="AU53" s="3" t="s">
        <v>46</v>
      </c>
      <c r="AV53" s="3" t="s">
        <v>47</v>
      </c>
      <c r="AW53" s="3" t="s">
        <v>48</v>
      </c>
      <c r="AX53" s="3" t="s">
        <v>49</v>
      </c>
      <c r="AY53" s="3" t="s">
        <v>50</v>
      </c>
      <c r="AZ53" s="3" t="s">
        <v>51</v>
      </c>
      <c r="BA53" s="3" t="s">
        <v>52</v>
      </c>
      <c r="BB53" s="3" t="s">
        <v>53</v>
      </c>
    </row>
    <row r="54" customFormat="false" ht="15" hidden="false" customHeight="false" outlineLevel="0" collapsed="false">
      <c r="B54" s="4" t="str">
        <f aca="false">B6</f>
        <v>Line 1</v>
      </c>
      <c r="C54" s="4" t="n">
        <f aca="false">C30/C6</f>
        <v>0.1</v>
      </c>
      <c r="D54" s="4" t="n">
        <f aca="false">D30/D6</f>
        <v>0.06</v>
      </c>
      <c r="E54" s="4" t="n">
        <f aca="false">E30/E6</f>
        <v>0.101810692137069</v>
      </c>
      <c r="F54" s="4" t="n">
        <f aca="false">F30/F6</f>
        <v>0.06</v>
      </c>
      <c r="G54" s="4" t="n">
        <f aca="false">G30/G6</f>
        <v>0.08</v>
      </c>
      <c r="H54" s="4" t="n">
        <f aca="false">H30/H6</f>
        <v>0.07</v>
      </c>
      <c r="I54" s="4" t="n">
        <f aca="false">I30/I6</f>
        <v>0.1</v>
      </c>
      <c r="J54" s="4" t="n">
        <f aca="false">J30/J6</f>
        <v>0.08</v>
      </c>
      <c r="K54" s="4" t="n">
        <f aca="false">K30/K6</f>
        <v>0.1</v>
      </c>
      <c r="L54" s="4" t="n">
        <f aca="false">L30/L6</f>
        <v>0.07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customFormat="false" ht="15" hidden="false" customHeight="false" outlineLevel="0" collapsed="false">
      <c r="B55" s="4" t="str">
        <f aca="false">B7</f>
        <v>Line 2</v>
      </c>
      <c r="C55" s="4" t="n">
        <f aca="false">C31/C7</f>
        <v>0.12</v>
      </c>
      <c r="D55" s="4" t="n">
        <f aca="false">D31/D7</f>
        <v>0.12</v>
      </c>
      <c r="E55" s="4" t="n">
        <f aca="false">E31/E7</f>
        <v>0.07</v>
      </c>
      <c r="F55" s="4" t="n">
        <f aca="false">F31/F7</f>
        <v>0.12</v>
      </c>
      <c r="G55" s="4" t="n">
        <f aca="false">G31/G7</f>
        <v>0.09</v>
      </c>
      <c r="H55" s="4" t="n">
        <f aca="false">H31/H7</f>
        <v>0.1</v>
      </c>
      <c r="I55" s="4" t="n">
        <f aca="false">I31/I7</f>
        <v>0.06</v>
      </c>
      <c r="J55" s="4" t="n">
        <f aca="false">J31/J7</f>
        <v>0.09</v>
      </c>
      <c r="K55" s="4" t="n">
        <f aca="false">K31/K7</f>
        <v>0.11</v>
      </c>
      <c r="L55" s="4" t="n">
        <f aca="false">L31/L7</f>
        <v>0.1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customFormat="false" ht="15" hidden="false" customHeight="false" outlineLevel="0" collapsed="false">
      <c r="B56" s="4" t="str">
        <f aca="false">B8</f>
        <v>Line 3</v>
      </c>
      <c r="C56" s="4" t="n">
        <f aca="false">C32/C8</f>
        <v>0.06</v>
      </c>
      <c r="D56" s="4" t="n">
        <f aca="false">D32/D8</f>
        <v>0.11</v>
      </c>
      <c r="E56" s="4" t="n">
        <f aca="false">E32/E8</f>
        <v>0.13</v>
      </c>
      <c r="F56" s="4" t="n">
        <f aca="false">F32/F8</f>
        <v>0.08</v>
      </c>
      <c r="G56" s="4" t="n">
        <f aca="false">G32/G8</f>
        <v>0.13</v>
      </c>
      <c r="H56" s="4" t="n">
        <f aca="false">H32/H8</f>
        <v>0.13</v>
      </c>
      <c r="I56" s="4" t="n">
        <f aca="false">I32/I8</f>
        <v>0.1</v>
      </c>
      <c r="J56" s="4" t="n">
        <f aca="false">J32/J8</f>
        <v>0.08</v>
      </c>
      <c r="K56" s="4" t="n">
        <f aca="false">K32/K8</f>
        <v>0.07</v>
      </c>
      <c r="L56" s="4" t="n">
        <f aca="false">L32/L8</f>
        <v>0.06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customFormat="false" ht="15" hidden="false" customHeight="false" outlineLevel="0" collapsed="false">
      <c r="B57" s="4" t="str">
        <f aca="false">B9</f>
        <v>Line 4</v>
      </c>
      <c r="C57" s="4" t="n">
        <f aca="false">C33/C9</f>
        <v>0.08</v>
      </c>
      <c r="D57" s="4" t="n">
        <f aca="false">D33/D9</f>
        <v>0.09</v>
      </c>
      <c r="E57" s="4" t="n">
        <f aca="false">E33/E9</f>
        <v>0.1</v>
      </c>
      <c r="F57" s="4" t="n">
        <f aca="false">F33/F9</f>
        <v>0.1</v>
      </c>
      <c r="G57" s="4" t="n">
        <f aca="false">G33/G9</f>
        <v>0.11</v>
      </c>
      <c r="H57" s="4" t="n">
        <f aca="false">H33/H9</f>
        <v>0.06</v>
      </c>
      <c r="I57" s="4" t="n">
        <f aca="false">I33/I9</f>
        <v>0.12</v>
      </c>
      <c r="J57" s="4" t="n">
        <f aca="false">J33/J9</f>
        <v>0.09</v>
      </c>
      <c r="K57" s="4" t="n">
        <f aca="false">K33/K9</f>
        <v>0.06</v>
      </c>
      <c r="L57" s="4" t="n">
        <f aca="false">L33/L9</f>
        <v>0.08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customFormat="false" ht="15" hidden="false" customHeight="false" outlineLevel="0" collapsed="false">
      <c r="B58" s="4" t="str">
        <f aca="false">B10</f>
        <v>Line 5</v>
      </c>
      <c r="C58" s="4" t="n">
        <f aca="false">C34/C10</f>
        <v>0.07</v>
      </c>
      <c r="D58" s="4" t="n">
        <f aca="false">D34/D10</f>
        <v>0.07</v>
      </c>
      <c r="E58" s="4" t="n">
        <f aca="false">E34/E10</f>
        <v>0.123963011889036</v>
      </c>
      <c r="F58" s="4" t="n">
        <f aca="false">F34/F10</f>
        <v>0.13</v>
      </c>
      <c r="G58" s="4" t="n">
        <f aca="false">G34/G10</f>
        <v>0.09</v>
      </c>
      <c r="H58" s="4" t="n">
        <f aca="false">H34/H10</f>
        <v>0.06</v>
      </c>
      <c r="I58" s="4" t="n">
        <f aca="false">I34/I10</f>
        <v>0.12</v>
      </c>
      <c r="J58" s="4" t="n">
        <f aca="false">J34/J10</f>
        <v>0.06</v>
      </c>
      <c r="K58" s="4" t="n">
        <f aca="false">K34/K10</f>
        <v>0.08</v>
      </c>
      <c r="L58" s="4" t="n">
        <f aca="false">L34/L10</f>
        <v>0.13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customFormat="false" ht="15" hidden="false" customHeight="false" outlineLevel="0" collapsed="false">
      <c r="B59" s="4" t="str">
        <f aca="false">B11</f>
        <v>Line 6</v>
      </c>
      <c r="C59" s="4" t="n">
        <f aca="false">C35/C11</f>
        <v>0.13</v>
      </c>
      <c r="D59" s="4" t="n">
        <f aca="false">D35/D11</f>
        <v>0.1</v>
      </c>
      <c r="E59" s="4" t="n">
        <f aca="false">E35/E11</f>
        <v>0.11</v>
      </c>
      <c r="F59" s="4" t="n">
        <f aca="false">F35/F11</f>
        <v>0.11</v>
      </c>
      <c r="G59" s="4" t="n">
        <f aca="false">G35/G11</f>
        <v>0.12</v>
      </c>
      <c r="H59" s="4" t="n">
        <f aca="false">H35/H11</f>
        <v>0.13</v>
      </c>
      <c r="I59" s="4" t="n">
        <f aca="false">I35/I11</f>
        <v>0.1</v>
      </c>
      <c r="J59" s="4" t="n">
        <f aca="false">J35/J11</f>
        <v>0.12</v>
      </c>
      <c r="K59" s="4" t="n">
        <f aca="false">K35/K11</f>
        <v>0.11</v>
      </c>
      <c r="L59" s="4" t="n">
        <f aca="false">L35/L11</f>
        <v>0.13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customFormat="false" ht="15" hidden="false" customHeight="false" outlineLevel="0" collapsed="false">
      <c r="B60" s="4" t="str">
        <f aca="false">B12</f>
        <v>Line 7</v>
      </c>
      <c r="C60" s="4" t="n">
        <f aca="false">C36/C12</f>
        <v>0.06</v>
      </c>
      <c r="D60" s="4" t="n">
        <f aca="false">D36/D12</f>
        <v>0.1</v>
      </c>
      <c r="E60" s="4" t="n">
        <f aca="false">E36/E12</f>
        <v>0.13</v>
      </c>
      <c r="F60" s="4" t="n">
        <f aca="false">F36/F12</f>
        <v>0.08</v>
      </c>
      <c r="G60" s="4" t="n">
        <f aca="false">G36/G12</f>
        <v>0.13</v>
      </c>
      <c r="H60" s="4" t="n">
        <f aca="false">H36/H12</f>
        <v>0.11</v>
      </c>
      <c r="I60" s="4" t="n">
        <f aca="false">I36/I12</f>
        <v>0.08</v>
      </c>
      <c r="J60" s="4" t="n">
        <f aca="false">J36/J12</f>
        <v>0.12</v>
      </c>
      <c r="K60" s="4" t="n">
        <f aca="false">K36/K12</f>
        <v>0.12</v>
      </c>
      <c r="L60" s="4" t="n">
        <f aca="false">L36/L12</f>
        <v>0.07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customFormat="false" ht="15" hidden="false" customHeight="false" outlineLevel="0" collapsed="false">
      <c r="B61" s="4" t="str">
        <f aca="false">B13</f>
        <v>Line 8</v>
      </c>
      <c r="C61" s="4" t="n">
        <f aca="false">C37/C13</f>
        <v>0.11</v>
      </c>
      <c r="D61" s="4" t="n">
        <f aca="false">D37/D13</f>
        <v>0.1</v>
      </c>
      <c r="E61" s="4" t="n">
        <f aca="false">E37/E13</f>
        <v>0.11</v>
      </c>
      <c r="F61" s="4" t="n">
        <f aca="false">F37/F13</f>
        <v>0.07</v>
      </c>
      <c r="G61" s="4" t="n">
        <f aca="false">G37/G13</f>
        <v>0.1</v>
      </c>
      <c r="H61" s="4" t="n">
        <f aca="false">H37/H13</f>
        <v>0.12</v>
      </c>
      <c r="I61" s="4" t="n">
        <f aca="false">I37/I13</f>
        <v>0.08</v>
      </c>
      <c r="J61" s="4" t="n">
        <f aca="false">J37/J13</f>
        <v>0.11</v>
      </c>
      <c r="K61" s="4" t="n">
        <f aca="false">K37/K13</f>
        <v>0.07</v>
      </c>
      <c r="L61" s="4" t="n">
        <f aca="false">L37/L13</f>
        <v>0.08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customFormat="false" ht="15" hidden="false" customHeight="false" outlineLevel="0" collapsed="false">
      <c r="B62" s="4" t="str">
        <f aca="false">B14</f>
        <v>Line 9</v>
      </c>
      <c r="C62" s="4" t="n">
        <f aca="false">C38/C14</f>
        <v>0.1</v>
      </c>
      <c r="D62" s="4" t="n">
        <f aca="false">D38/D14</f>
        <v>0.1</v>
      </c>
      <c r="E62" s="4" t="n">
        <f aca="false">E38/E14</f>
        <v>0.07</v>
      </c>
      <c r="F62" s="4" t="n">
        <f aca="false">F38/F14</f>
        <v>0.07</v>
      </c>
      <c r="G62" s="4" t="n">
        <f aca="false">G38/G14</f>
        <v>0.12</v>
      </c>
      <c r="H62" s="4" t="n">
        <f aca="false">H38/H14</f>
        <v>0.08</v>
      </c>
      <c r="I62" s="4" t="n">
        <f aca="false">I38/I14</f>
        <v>0.08</v>
      </c>
      <c r="J62" s="4" t="n">
        <f aca="false">J38/J14</f>
        <v>0.13</v>
      </c>
      <c r="K62" s="4" t="n">
        <f aca="false">K38/K14</f>
        <v>0.13</v>
      </c>
      <c r="L62" s="4" t="n">
        <f aca="false">L38/L14</f>
        <v>0.08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customFormat="false" ht="15" hidden="false" customHeight="false" outlineLevel="0" collapsed="false">
      <c r="B63" s="4" t="str">
        <f aca="false">B15</f>
        <v>Line 10</v>
      </c>
      <c r="C63" s="4" t="n">
        <f aca="false">C39/C15</f>
        <v>0.12</v>
      </c>
      <c r="D63" s="4" t="n">
        <f aca="false">D39/D15</f>
        <v>0.08</v>
      </c>
      <c r="E63" s="4" t="n">
        <f aca="false">E39/E15</f>
        <v>0.06</v>
      </c>
      <c r="F63" s="4" t="n">
        <f aca="false">F39/F15</f>
        <v>0.13</v>
      </c>
      <c r="G63" s="4" t="n">
        <f aca="false">G39/G15</f>
        <v>0.07</v>
      </c>
      <c r="H63" s="4" t="n">
        <f aca="false">H39/H15</f>
        <v>0.07</v>
      </c>
      <c r="I63" s="4" t="n">
        <f aca="false">I39/I15</f>
        <v>0.08</v>
      </c>
      <c r="J63" s="4" t="n">
        <f aca="false">J39/J15</f>
        <v>0.13</v>
      </c>
      <c r="K63" s="4" t="n">
        <f aca="false">K39/K15</f>
        <v>0.11</v>
      </c>
      <c r="L63" s="4" t="n">
        <f aca="false">L39/L15</f>
        <v>0.07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customFormat="false" ht="15" hidden="false" customHeight="false" outlineLevel="0" collapsed="false">
      <c r="B64" s="4" t="str">
        <f aca="false">B16</f>
        <v>Line 11</v>
      </c>
      <c r="C64" s="4" t="n">
        <f aca="false">C40/C16</f>
        <v>0.11</v>
      </c>
      <c r="D64" s="4" t="n">
        <f aca="false">D40/D16</f>
        <v>0.13</v>
      </c>
      <c r="E64" s="4" t="n">
        <f aca="false">E40/E16</f>
        <v>0.1</v>
      </c>
      <c r="F64" s="4" t="n">
        <f aca="false">F40/F16</f>
        <v>0.08</v>
      </c>
      <c r="G64" s="4" t="n">
        <f aca="false">G40/G16</f>
        <v>0.09</v>
      </c>
      <c r="H64" s="4" t="n">
        <f aca="false">H40/H16</f>
        <v>0.09</v>
      </c>
      <c r="I64" s="4" t="n">
        <f aca="false">I40/I16</f>
        <v>0.1</v>
      </c>
      <c r="J64" s="4" t="n">
        <f aca="false">J40/J16</f>
        <v>0.08</v>
      </c>
      <c r="K64" s="4" t="n">
        <f aca="false">K40/K16</f>
        <v>0.13</v>
      </c>
      <c r="L64" s="4" t="n">
        <f aca="false">L40/L16</f>
        <v>0.06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customFormat="false" ht="15" hidden="false" customHeight="false" outlineLevel="0" collapsed="false">
      <c r="B65" s="4" t="str">
        <f aca="false">B17</f>
        <v>Line 12</v>
      </c>
      <c r="C65" s="4" t="n">
        <f aca="false">C41/C17</f>
        <v>0.12</v>
      </c>
      <c r="D65" s="4" t="n">
        <f aca="false">D41/D17</f>
        <v>0.13</v>
      </c>
      <c r="E65" s="4" t="n">
        <f aca="false">E41/E17</f>
        <v>0.07</v>
      </c>
      <c r="F65" s="4" t="n">
        <f aca="false">F41/F17</f>
        <v>0.13</v>
      </c>
      <c r="G65" s="4" t="n">
        <f aca="false">G41/G17</f>
        <v>0.06</v>
      </c>
      <c r="H65" s="4" t="n">
        <f aca="false">H41/H17</f>
        <v>0.09</v>
      </c>
      <c r="I65" s="4" t="n">
        <f aca="false">I41/I17</f>
        <v>0.08</v>
      </c>
      <c r="J65" s="4" t="n">
        <f aca="false">J41/J17</f>
        <v>0.13</v>
      </c>
      <c r="K65" s="4" t="n">
        <f aca="false">K41/K17</f>
        <v>0.12</v>
      </c>
      <c r="L65" s="4" t="n">
        <f aca="false">L41/L17</f>
        <v>0.09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customFormat="false" ht="15" hidden="false" customHeight="false" outlineLevel="0" collapsed="false">
      <c r="B66" s="4" t="str">
        <f aca="false">B18</f>
        <v>Line 13</v>
      </c>
      <c r="C66" s="4" t="n">
        <f aca="false">C42/C18</f>
        <v>0.13</v>
      </c>
      <c r="D66" s="4" t="n">
        <f aca="false">D42/D18</f>
        <v>0.11</v>
      </c>
      <c r="E66" s="4" t="n">
        <f aca="false">E42/E18</f>
        <v>0.09</v>
      </c>
      <c r="F66" s="4" t="n">
        <f aca="false">F42/F18</f>
        <v>0.09</v>
      </c>
      <c r="G66" s="4" t="n">
        <f aca="false">G42/G18</f>
        <v>0.13</v>
      </c>
      <c r="H66" s="4" t="n">
        <f aca="false">H42/H18</f>
        <v>0.11</v>
      </c>
      <c r="I66" s="4" t="n">
        <f aca="false">I42/I18</f>
        <v>0.1</v>
      </c>
      <c r="J66" s="4" t="n">
        <f aca="false">J42/J18</f>
        <v>0.11</v>
      </c>
      <c r="K66" s="4" t="n">
        <f aca="false">K42/K18</f>
        <v>0.12</v>
      </c>
      <c r="L66" s="4" t="n">
        <f aca="false">L42/L18</f>
        <v>0.09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customFormat="false" ht="15" hidden="false" customHeight="false" outlineLevel="0" collapsed="false">
      <c r="B67" s="4" t="str">
        <f aca="false">B19</f>
        <v>Line 14</v>
      </c>
      <c r="C67" s="4" t="n">
        <f aca="false">C43/C19</f>
        <v>0.1</v>
      </c>
      <c r="D67" s="4" t="n">
        <f aca="false">D43/D19</f>
        <v>0.12</v>
      </c>
      <c r="E67" s="4" t="n">
        <f aca="false">E43/E19</f>
        <v>0.06</v>
      </c>
      <c r="F67" s="4" t="n">
        <f aca="false">F43/F19</f>
        <v>0.1</v>
      </c>
      <c r="G67" s="4" t="n">
        <f aca="false">G43/G19</f>
        <v>0.07</v>
      </c>
      <c r="H67" s="4" t="n">
        <f aca="false">H43/H19</f>
        <v>0.06</v>
      </c>
      <c r="I67" s="4" t="n">
        <f aca="false">I43/I19</f>
        <v>0.08</v>
      </c>
      <c r="J67" s="4" t="n">
        <f aca="false">J43/J19</f>
        <v>0.12</v>
      </c>
      <c r="K67" s="4" t="n">
        <f aca="false">K43/K19</f>
        <v>0.13</v>
      </c>
      <c r="L67" s="4" t="n">
        <f aca="false">L43/L19</f>
        <v>0.09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customFormat="false" ht="15" hidden="false" customHeight="false" outlineLevel="0" collapsed="false">
      <c r="B68" s="4" t="str">
        <f aca="false">B20</f>
        <v>Line 15</v>
      </c>
      <c r="C68" s="4" t="n">
        <f aca="false">C44/C20</f>
        <v>0.09</v>
      </c>
      <c r="D68" s="4" t="n">
        <f aca="false">D44/D20</f>
        <v>0.08</v>
      </c>
      <c r="E68" s="4" t="n">
        <f aca="false">E44/E20</f>
        <v>0.09</v>
      </c>
      <c r="F68" s="4" t="n">
        <f aca="false">F44/F20</f>
        <v>0.09</v>
      </c>
      <c r="G68" s="4" t="n">
        <f aca="false">G44/G20</f>
        <v>0.13</v>
      </c>
      <c r="H68" s="4" t="n">
        <f aca="false">H44/H20</f>
        <v>0.12</v>
      </c>
      <c r="I68" s="4" t="n">
        <f aca="false">I44/I20</f>
        <v>0.1</v>
      </c>
      <c r="J68" s="4" t="n">
        <f aca="false">J44/J20</f>
        <v>0.1</v>
      </c>
      <c r="K68" s="4" t="n">
        <f aca="false">K44/K20</f>
        <v>0.09</v>
      </c>
      <c r="L68" s="4" t="n">
        <f aca="false">L44/L20</f>
        <v>0.11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customFormat="false" ht="15" hidden="false" customHeight="false" outlineLevel="0" collapsed="false">
      <c r="B69" s="4" t="str">
        <f aca="false">B21</f>
        <v>Line 16</v>
      </c>
      <c r="C69" s="4" t="n">
        <f aca="false">C45/C21</f>
        <v>0.11</v>
      </c>
      <c r="D69" s="4" t="n">
        <f aca="false">D45/D21</f>
        <v>0.12</v>
      </c>
      <c r="E69" s="4" t="n">
        <f aca="false">E45/E21</f>
        <v>0.06</v>
      </c>
      <c r="F69" s="4" t="n">
        <f aca="false">F45/F21</f>
        <v>0.1</v>
      </c>
      <c r="G69" s="4" t="n">
        <f aca="false">G45/G21</f>
        <v>0.08</v>
      </c>
      <c r="H69" s="4" t="n">
        <f aca="false">H45/H21</f>
        <v>0.13</v>
      </c>
      <c r="I69" s="4" t="n">
        <f aca="false">I45/I21</f>
        <v>0.12</v>
      </c>
      <c r="J69" s="4" t="n">
        <f aca="false">J45/J21</f>
        <v>0.09</v>
      </c>
      <c r="K69" s="4" t="n">
        <f aca="false">K45/K21</f>
        <v>0.07</v>
      </c>
      <c r="L69" s="4" t="n">
        <f aca="false">L45/L21</f>
        <v>0.13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customFormat="false" ht="15" hidden="false" customHeight="false" outlineLevel="0" collapsed="false">
      <c r="B70" s="4" t="str">
        <f aca="false">B22</f>
        <v>Line 17</v>
      </c>
      <c r="C70" s="4" t="n">
        <f aca="false">C46/C22</f>
        <v>0.11</v>
      </c>
      <c r="D70" s="4" t="n">
        <f aca="false">D46/D22</f>
        <v>0.06</v>
      </c>
      <c r="E70" s="4" t="n">
        <f aca="false">E46/E22</f>
        <v>0.1</v>
      </c>
      <c r="F70" s="4" t="n">
        <f aca="false">F46/F22</f>
        <v>0.11</v>
      </c>
      <c r="G70" s="4" t="n">
        <f aca="false">G46/G22</f>
        <v>0.1</v>
      </c>
      <c r="H70" s="4" t="n">
        <f aca="false">H46/H22</f>
        <v>0.12</v>
      </c>
      <c r="I70" s="4" t="n">
        <f aca="false">I46/I22</f>
        <v>0.11</v>
      </c>
      <c r="J70" s="4" t="n">
        <f aca="false">J46/J22</f>
        <v>0.11</v>
      </c>
      <c r="K70" s="4" t="n">
        <f aca="false">K46/K22</f>
        <v>0.13</v>
      </c>
      <c r="L70" s="4" t="n">
        <f aca="false">L46/L22</f>
        <v>0.1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customFormat="false" ht="15" hidden="false" customHeight="false" outlineLevel="0" collapsed="false">
      <c r="B71" s="4" t="str">
        <f aca="false">B23</f>
        <v>Line 18</v>
      </c>
      <c r="C71" s="4" t="n">
        <f aca="false">C47/C23</f>
        <v>0.13</v>
      </c>
      <c r="D71" s="4" t="n">
        <f aca="false">D47/D23</f>
        <v>0.06</v>
      </c>
      <c r="E71" s="4" t="n">
        <f aca="false">E47/E23</f>
        <v>0.09</v>
      </c>
      <c r="F71" s="4" t="n">
        <f aca="false">F47/F23</f>
        <v>0.12</v>
      </c>
      <c r="G71" s="4" t="n">
        <f aca="false">G47/G23</f>
        <v>0.08</v>
      </c>
      <c r="H71" s="4" t="n">
        <f aca="false">H47/H23</f>
        <v>0.09</v>
      </c>
      <c r="I71" s="4" t="n">
        <f aca="false">I47/I23</f>
        <v>0.12</v>
      </c>
      <c r="J71" s="4" t="n">
        <f aca="false">J47/J23</f>
        <v>0.13</v>
      </c>
      <c r="K71" s="4" t="n">
        <f aca="false">K47/K23</f>
        <v>0.09</v>
      </c>
      <c r="L71" s="4" t="n">
        <f aca="false">L47/L23</f>
        <v>0.08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customFormat="false" ht="15" hidden="false" customHeight="false" outlineLevel="0" collapsed="false">
      <c r="B72" s="4" t="str">
        <f aca="false">B24</f>
        <v>Line 19</v>
      </c>
      <c r="C72" s="4" t="n">
        <f aca="false">C48/C24</f>
        <v>0.08</v>
      </c>
      <c r="D72" s="4" t="n">
        <f aca="false">D48/D24</f>
        <v>0.1</v>
      </c>
      <c r="E72" s="4" t="n">
        <f aca="false">E48/E24</f>
        <v>0.09</v>
      </c>
      <c r="F72" s="4" t="n">
        <f aca="false">F48/F24</f>
        <v>0.11</v>
      </c>
      <c r="G72" s="4" t="n">
        <f aca="false">G48/G24</f>
        <v>0.09</v>
      </c>
      <c r="H72" s="4" t="n">
        <f aca="false">H48/H24</f>
        <v>0.12</v>
      </c>
      <c r="I72" s="4" t="n">
        <f aca="false">I48/I24</f>
        <v>0.13</v>
      </c>
      <c r="J72" s="4" t="n">
        <f aca="false">J48/J24</f>
        <v>0.13</v>
      </c>
      <c r="K72" s="4" t="n">
        <f aca="false">K48/K24</f>
        <v>0.06</v>
      </c>
      <c r="L72" s="4" t="n">
        <f aca="false">L48/L24</f>
        <v>0.06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customFormat="false" ht="15" hidden="false" customHeight="false" outlineLevel="0" collapsed="false">
      <c r="B73" s="4" t="str">
        <f aca="false">B25</f>
        <v>Line 20</v>
      </c>
      <c r="C73" s="4" t="n">
        <f aca="false">C49/C25</f>
        <v>0.12</v>
      </c>
      <c r="D73" s="4" t="n">
        <f aca="false">D49/D25</f>
        <v>0.12</v>
      </c>
      <c r="E73" s="4" t="n">
        <f aca="false">E49/E25</f>
        <v>0.13</v>
      </c>
      <c r="F73" s="4" t="n">
        <f aca="false">F49/F25</f>
        <v>0.06</v>
      </c>
      <c r="G73" s="4" t="n">
        <f aca="false">G49/G25</f>
        <v>0.08</v>
      </c>
      <c r="H73" s="4" t="n">
        <f aca="false">H49/H25</f>
        <v>0.09</v>
      </c>
      <c r="I73" s="4" t="n">
        <f aca="false">I49/I25</f>
        <v>0.13</v>
      </c>
      <c r="J73" s="4" t="n">
        <f aca="false">J49/J25</f>
        <v>0.12</v>
      </c>
      <c r="K73" s="4" t="n">
        <f aca="false">K49/K25</f>
        <v>0.07</v>
      </c>
      <c r="L73" s="4" t="n">
        <f aca="false">L49/L25</f>
        <v>0.11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customFormat="false" ht="15" hidden="false" customHeight="false" outlineLevel="0" collapsed="false">
      <c r="B74" s="4" t="str">
        <f aca="false">B26</f>
        <v>Total</v>
      </c>
      <c r="C74" s="4" t="n">
        <f aca="false">C50/C26</f>
        <v>0.102468733007069</v>
      </c>
      <c r="D74" s="4" t="n">
        <f aca="false">D50/D26</f>
        <v>0.099224182250498</v>
      </c>
      <c r="E74" s="4" t="n">
        <f aca="false">E50/E26</f>
        <v>0.0942684103423255</v>
      </c>
      <c r="F74" s="4" t="n">
        <f aca="false">F50/F26</f>
        <v>0.0966842074707009</v>
      </c>
      <c r="G74" s="4" t="n">
        <f aca="false">G50/G26</f>
        <v>0.098447160430686</v>
      </c>
      <c r="H74" s="4" t="n">
        <f aca="false">H50/H26</f>
        <v>0.0982152331457963</v>
      </c>
      <c r="I74" s="4" t="n">
        <f aca="false">I50/I26</f>
        <v>0.0997308153885917</v>
      </c>
      <c r="J74" s="4" t="n">
        <f aca="false">J50/J26</f>
        <v>0.105871517383496</v>
      </c>
      <c r="K74" s="4" t="n">
        <f aca="false">K50/K26</f>
        <v>0.0996551062192651</v>
      </c>
      <c r="L74" s="4" t="n">
        <f aca="false">L50/L26</f>
        <v>0.0884256412751092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6" customFormat="false" ht="15" hidden="false" customHeight="false" outlineLevel="0" collapsed="false">
      <c r="B76" s="1" t="s">
        <v>77</v>
      </c>
    </row>
    <row r="77" customFormat="false" ht="15" hidden="false" customHeight="false" outlineLevel="0" collapsed="false">
      <c r="B77" s="3" t="s">
        <v>1</v>
      </c>
      <c r="C77" s="3" t="s">
        <v>2</v>
      </c>
      <c r="D77" s="3" t="s">
        <v>3</v>
      </c>
      <c r="E77" s="3" t="s">
        <v>4</v>
      </c>
      <c r="F77" s="3" t="s">
        <v>5</v>
      </c>
      <c r="G77" s="3" t="s">
        <v>6</v>
      </c>
      <c r="H77" s="3" t="s">
        <v>7</v>
      </c>
      <c r="I77" s="3" t="s">
        <v>8</v>
      </c>
      <c r="J77" s="3" t="s">
        <v>9</v>
      </c>
      <c r="K77" s="3" t="s">
        <v>10</v>
      </c>
      <c r="L77" s="3" t="s">
        <v>11</v>
      </c>
      <c r="M77" s="3" t="s">
        <v>12</v>
      </c>
      <c r="N77" s="3" t="s">
        <v>13</v>
      </c>
      <c r="O77" s="3" t="s">
        <v>14</v>
      </c>
      <c r="P77" s="3" t="s">
        <v>15</v>
      </c>
      <c r="Q77" s="3" t="s">
        <v>16</v>
      </c>
      <c r="R77" s="3" t="s">
        <v>17</v>
      </c>
      <c r="S77" s="3" t="s">
        <v>18</v>
      </c>
      <c r="T77" s="3" t="s">
        <v>19</v>
      </c>
      <c r="U77" s="3" t="s">
        <v>20</v>
      </c>
      <c r="V77" s="3" t="s">
        <v>21</v>
      </c>
      <c r="W77" s="3" t="s">
        <v>22</v>
      </c>
      <c r="X77" s="3" t="s">
        <v>23</v>
      </c>
      <c r="Y77" s="3" t="s">
        <v>24</v>
      </c>
      <c r="Z77" s="3" t="s">
        <v>25</v>
      </c>
      <c r="AA77" s="3" t="s">
        <v>26</v>
      </c>
      <c r="AB77" s="3" t="s">
        <v>27</v>
      </c>
      <c r="AC77" s="3" t="s">
        <v>28</v>
      </c>
      <c r="AD77" s="3" t="s">
        <v>29</v>
      </c>
      <c r="AE77" s="3" t="s">
        <v>30</v>
      </c>
      <c r="AF77" s="3" t="s">
        <v>31</v>
      </c>
      <c r="AG77" s="3" t="s">
        <v>32</v>
      </c>
      <c r="AH77" s="3" t="s">
        <v>33</v>
      </c>
      <c r="AI77" s="3" t="s">
        <v>34</v>
      </c>
      <c r="AJ77" s="3" t="s">
        <v>35</v>
      </c>
      <c r="AK77" s="3" t="s">
        <v>36</v>
      </c>
      <c r="AL77" s="3" t="s">
        <v>37</v>
      </c>
      <c r="AM77" s="3" t="s">
        <v>38</v>
      </c>
      <c r="AN77" s="3" t="s">
        <v>39</v>
      </c>
      <c r="AO77" s="3" t="s">
        <v>40</v>
      </c>
      <c r="AP77" s="3" t="s">
        <v>41</v>
      </c>
      <c r="AQ77" s="3" t="s">
        <v>42</v>
      </c>
      <c r="AR77" s="3" t="s">
        <v>43</v>
      </c>
      <c r="AS77" s="3" t="s">
        <v>44</v>
      </c>
      <c r="AT77" s="3" t="s">
        <v>45</v>
      </c>
      <c r="AU77" s="3" t="s">
        <v>46</v>
      </c>
      <c r="AV77" s="3" t="s">
        <v>47</v>
      </c>
      <c r="AW77" s="3" t="s">
        <v>48</v>
      </c>
      <c r="AX77" s="3" t="s">
        <v>49</v>
      </c>
      <c r="AY77" s="3" t="s">
        <v>50</v>
      </c>
      <c r="AZ77" s="3" t="s">
        <v>51</v>
      </c>
      <c r="BA77" s="3" t="s">
        <v>52</v>
      </c>
      <c r="BB77" s="3" t="s">
        <v>53</v>
      </c>
    </row>
    <row r="78" customFormat="false" ht="15" hidden="false" customHeight="false" outlineLevel="0" collapsed="false">
      <c r="B78" s="4" t="str">
        <f aca="false">B6</f>
        <v>Line 1</v>
      </c>
      <c r="C78" s="4" t="n">
        <v>1.1</v>
      </c>
      <c r="D78" s="4" t="n">
        <v>0.71</v>
      </c>
      <c r="E78" s="4" t="n">
        <v>1.09</v>
      </c>
      <c r="F78" s="4" t="n">
        <v>0.78</v>
      </c>
      <c r="G78" s="4" t="n">
        <v>0.89</v>
      </c>
      <c r="H78" s="4" t="n">
        <v>0.86</v>
      </c>
      <c r="I78" s="4" t="n">
        <v>0.91</v>
      </c>
      <c r="J78" s="4" t="n">
        <v>0.98</v>
      </c>
      <c r="K78" s="4" t="n">
        <v>1.04</v>
      </c>
      <c r="L78" s="4" t="n">
        <v>0.95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customFormat="false" ht="15" hidden="false" customHeight="false" outlineLevel="0" collapsed="false">
      <c r="B79" s="4" t="str">
        <f aca="false">B7</f>
        <v>Line 2</v>
      </c>
      <c r="C79" s="4" t="n">
        <v>0.74</v>
      </c>
      <c r="D79" s="4" t="n">
        <v>0.92</v>
      </c>
      <c r="E79" s="4" t="n">
        <v>0.98</v>
      </c>
      <c r="F79" s="4" t="n">
        <v>1.03</v>
      </c>
      <c r="G79" s="4" t="n">
        <v>1.01</v>
      </c>
      <c r="H79" s="4" t="n">
        <v>1.04</v>
      </c>
      <c r="I79" s="4" t="n">
        <v>0.65</v>
      </c>
      <c r="J79" s="4" t="n">
        <v>0.76</v>
      </c>
      <c r="K79" s="4" t="n">
        <v>1.06</v>
      </c>
      <c r="L79" s="4" t="n">
        <v>0.85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customFormat="false" ht="15" hidden="false" customHeight="false" outlineLevel="0" collapsed="false">
      <c r="B80" s="4" t="str">
        <f aca="false">B8</f>
        <v>Line 3</v>
      </c>
      <c r="C80" s="4" t="n">
        <v>0.97</v>
      </c>
      <c r="D80" s="4" t="n">
        <v>0.77</v>
      </c>
      <c r="E80" s="4" t="n">
        <v>0.74</v>
      </c>
      <c r="F80" s="4" t="n">
        <v>1.1</v>
      </c>
      <c r="G80" s="4" t="n">
        <v>1.05</v>
      </c>
      <c r="H80" s="4" t="n">
        <v>1.09</v>
      </c>
      <c r="I80" s="4" t="n">
        <v>0.65</v>
      </c>
      <c r="J80" s="4" t="n">
        <v>0.94</v>
      </c>
      <c r="K80" s="4" t="n">
        <v>0.86</v>
      </c>
      <c r="L80" s="4" t="n">
        <v>0.94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customFormat="false" ht="15" hidden="false" customHeight="false" outlineLevel="0" collapsed="false">
      <c r="B81" s="4" t="str">
        <f aca="false">B9</f>
        <v>Line 4</v>
      </c>
      <c r="C81" s="4" t="n">
        <v>0.73</v>
      </c>
      <c r="D81" s="4" t="n">
        <v>0.96</v>
      </c>
      <c r="E81" s="4" t="n">
        <v>0.71</v>
      </c>
      <c r="F81" s="4" t="n">
        <v>0.7</v>
      </c>
      <c r="G81" s="4" t="n">
        <v>0.92</v>
      </c>
      <c r="H81" s="4" t="n">
        <v>0.73</v>
      </c>
      <c r="I81" s="4" t="n">
        <v>0.84</v>
      </c>
      <c r="J81" s="4" t="n">
        <v>0.73</v>
      </c>
      <c r="K81" s="4" t="n">
        <v>0.9</v>
      </c>
      <c r="L81" s="4" t="n">
        <v>0.73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customFormat="false" ht="15" hidden="false" customHeight="false" outlineLevel="0" collapsed="false">
      <c r="B82" s="4" t="str">
        <f aca="false">B10</f>
        <v>Line 5</v>
      </c>
      <c r="C82" s="4" t="n">
        <v>1.03</v>
      </c>
      <c r="D82" s="4" t="n">
        <v>0.95</v>
      </c>
      <c r="E82" s="4" t="n">
        <v>1.08</v>
      </c>
      <c r="F82" s="4" t="n">
        <v>0.8</v>
      </c>
      <c r="G82" s="4" t="n">
        <v>0.92</v>
      </c>
      <c r="H82" s="4" t="n">
        <v>1.02</v>
      </c>
      <c r="I82" s="4" t="n">
        <v>1.09</v>
      </c>
      <c r="J82" s="4" t="n">
        <v>0.76</v>
      </c>
      <c r="K82" s="4" t="n">
        <v>0.83</v>
      </c>
      <c r="L82" s="4" t="n">
        <v>0.7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customFormat="false" ht="15" hidden="false" customHeight="false" outlineLevel="0" collapsed="false">
      <c r="B83" s="4" t="str">
        <f aca="false">B11</f>
        <v>Line 6</v>
      </c>
      <c r="C83" s="4" t="n">
        <v>0.92</v>
      </c>
      <c r="D83" s="4" t="n">
        <v>0.84</v>
      </c>
      <c r="E83" s="4" t="n">
        <v>1.08</v>
      </c>
      <c r="F83" s="4" t="n">
        <v>0.92</v>
      </c>
      <c r="G83" s="4" t="n">
        <v>0.95</v>
      </c>
      <c r="H83" s="4" t="n">
        <v>0.67</v>
      </c>
      <c r="I83" s="4" t="n">
        <v>0.73</v>
      </c>
      <c r="J83" s="4" t="n">
        <v>1.07</v>
      </c>
      <c r="K83" s="4" t="n">
        <v>0.71</v>
      </c>
      <c r="L83" s="4" t="n">
        <v>0.97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customFormat="false" ht="15" hidden="false" customHeight="false" outlineLevel="0" collapsed="false">
      <c r="B84" s="4" t="str">
        <f aca="false">B12</f>
        <v>Line 7</v>
      </c>
      <c r="C84" s="4" t="n">
        <v>0.97</v>
      </c>
      <c r="D84" s="4" t="n">
        <v>0.96</v>
      </c>
      <c r="E84" s="4" t="n">
        <v>0.82</v>
      </c>
      <c r="F84" s="4" t="n">
        <v>0.88</v>
      </c>
      <c r="G84" s="4" t="n">
        <v>0.97</v>
      </c>
      <c r="H84" s="4" t="n">
        <v>1.09</v>
      </c>
      <c r="I84" s="4" t="n">
        <v>0.9</v>
      </c>
      <c r="J84" s="4" t="n">
        <v>0.71</v>
      </c>
      <c r="K84" s="4" t="n">
        <v>0.71</v>
      </c>
      <c r="L84" s="4" t="n">
        <v>1.05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customFormat="false" ht="15" hidden="false" customHeight="false" outlineLevel="0" collapsed="false">
      <c r="B85" s="4" t="str">
        <f aca="false">B13</f>
        <v>Line 8</v>
      </c>
      <c r="C85" s="4" t="n">
        <v>0.88</v>
      </c>
      <c r="D85" s="4" t="n">
        <v>0.93</v>
      </c>
      <c r="E85" s="4" t="n">
        <v>0.81</v>
      </c>
      <c r="F85" s="4" t="n">
        <v>0.76</v>
      </c>
      <c r="G85" s="4" t="n">
        <v>0.87</v>
      </c>
      <c r="H85" s="4" t="n">
        <v>0.93</v>
      </c>
      <c r="I85" s="4" t="n">
        <v>0.77</v>
      </c>
      <c r="J85" s="4" t="n">
        <v>1.06</v>
      </c>
      <c r="K85" s="4" t="n">
        <v>0.87</v>
      </c>
      <c r="L85" s="4" t="n">
        <v>1.09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customFormat="false" ht="15" hidden="false" customHeight="false" outlineLevel="0" collapsed="false">
      <c r="B86" s="4" t="str">
        <f aca="false">B14</f>
        <v>Line 9</v>
      </c>
      <c r="C86" s="4" t="n">
        <v>0.95</v>
      </c>
      <c r="D86" s="4" t="n">
        <v>1.05</v>
      </c>
      <c r="E86" s="4" t="n">
        <v>0.93</v>
      </c>
      <c r="F86" s="4" t="n">
        <v>0.93</v>
      </c>
      <c r="G86" s="4" t="n">
        <v>0.86</v>
      </c>
      <c r="H86" s="4" t="n">
        <v>1.04</v>
      </c>
      <c r="I86" s="4" t="n">
        <v>1.04</v>
      </c>
      <c r="J86" s="4" t="n">
        <v>0.65</v>
      </c>
      <c r="K86" s="4" t="n">
        <v>1.09</v>
      </c>
      <c r="L86" s="4" t="n">
        <v>1.04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customFormat="false" ht="15" hidden="false" customHeight="false" outlineLevel="0" collapsed="false">
      <c r="B87" s="4" t="str">
        <f aca="false">B15</f>
        <v>Line 10</v>
      </c>
      <c r="C87" s="4" t="n">
        <v>1.09</v>
      </c>
      <c r="D87" s="4" t="n">
        <v>0.72</v>
      </c>
      <c r="E87" s="4" t="n">
        <v>0.98</v>
      </c>
      <c r="F87" s="4" t="n">
        <v>0.86</v>
      </c>
      <c r="G87" s="4" t="n">
        <v>1.04</v>
      </c>
      <c r="H87" s="4" t="n">
        <v>0.87</v>
      </c>
      <c r="I87" s="4" t="n">
        <v>0.78</v>
      </c>
      <c r="J87" s="4" t="n">
        <v>0.8</v>
      </c>
      <c r="K87" s="4" t="n">
        <v>0.75</v>
      </c>
      <c r="L87" s="4" t="n">
        <v>1.01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customFormat="false" ht="15" hidden="false" customHeight="false" outlineLevel="0" collapsed="false">
      <c r="B88" s="4" t="str">
        <f aca="false">B16</f>
        <v>Line 11</v>
      </c>
      <c r="C88" s="4" t="n">
        <v>0.73</v>
      </c>
      <c r="D88" s="4" t="n">
        <v>0.99</v>
      </c>
      <c r="E88" s="4" t="n">
        <v>0.98</v>
      </c>
      <c r="F88" s="4" t="n">
        <v>0.69</v>
      </c>
      <c r="G88" s="4" t="n">
        <v>0.7</v>
      </c>
      <c r="H88" s="4" t="n">
        <v>0.93</v>
      </c>
      <c r="I88" s="4" t="n">
        <v>0.69</v>
      </c>
      <c r="J88" s="4" t="n">
        <v>1.08</v>
      </c>
      <c r="K88" s="4" t="n">
        <v>0.74</v>
      </c>
      <c r="L88" s="4" t="n">
        <v>0.68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customFormat="false" ht="15" hidden="false" customHeight="false" outlineLevel="0" collapsed="false">
      <c r="B89" s="4" t="str">
        <f aca="false">B17</f>
        <v>Line 12</v>
      </c>
      <c r="C89" s="4" t="n">
        <v>1.05</v>
      </c>
      <c r="D89" s="4" t="n">
        <v>1.03</v>
      </c>
      <c r="E89" s="4" t="n">
        <v>1.06</v>
      </c>
      <c r="F89" s="4" t="n">
        <v>0.7</v>
      </c>
      <c r="G89" s="4" t="n">
        <v>1.04</v>
      </c>
      <c r="H89" s="4" t="n">
        <v>0.84</v>
      </c>
      <c r="I89" s="4" t="n">
        <v>0.98</v>
      </c>
      <c r="J89" s="4" t="n">
        <v>0.78</v>
      </c>
      <c r="K89" s="4" t="n">
        <v>0.83</v>
      </c>
      <c r="L89" s="4" t="n">
        <v>0.78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customFormat="false" ht="15" hidden="false" customHeight="false" outlineLevel="0" collapsed="false">
      <c r="B90" s="4" t="str">
        <f aca="false">B18</f>
        <v>Line 13</v>
      </c>
      <c r="C90" s="4" t="n">
        <v>0.7</v>
      </c>
      <c r="D90" s="4" t="n">
        <v>0.66</v>
      </c>
      <c r="E90" s="4" t="n">
        <v>0.83</v>
      </c>
      <c r="F90" s="4" t="n">
        <v>0.69</v>
      </c>
      <c r="G90" s="4" t="n">
        <v>0.72</v>
      </c>
      <c r="H90" s="4" t="n">
        <v>0.67</v>
      </c>
      <c r="I90" s="4" t="n">
        <v>0.89</v>
      </c>
      <c r="J90" s="4" t="n">
        <v>0.74</v>
      </c>
      <c r="K90" s="4" t="n">
        <v>0.81</v>
      </c>
      <c r="L90" s="4" t="n">
        <v>1.06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customFormat="false" ht="15" hidden="false" customHeight="false" outlineLevel="0" collapsed="false">
      <c r="B91" s="4" t="str">
        <f aca="false">B19</f>
        <v>Line 14</v>
      </c>
      <c r="C91" s="4" t="n">
        <v>1.09</v>
      </c>
      <c r="D91" s="4" t="n">
        <v>0.69</v>
      </c>
      <c r="E91" s="4" t="n">
        <v>0.79</v>
      </c>
      <c r="F91" s="4" t="n">
        <v>0.65</v>
      </c>
      <c r="G91" s="4" t="n">
        <v>1.01</v>
      </c>
      <c r="H91" s="4" t="n">
        <v>0.65</v>
      </c>
      <c r="I91" s="4" t="n">
        <v>1.05</v>
      </c>
      <c r="J91" s="4" t="n">
        <v>0.72</v>
      </c>
      <c r="K91" s="4" t="n">
        <v>1</v>
      </c>
      <c r="L91" s="4" t="n">
        <v>0.96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customFormat="false" ht="15" hidden="false" customHeight="false" outlineLevel="0" collapsed="false">
      <c r="B92" s="4" t="str">
        <f aca="false">B20</f>
        <v>Line 15</v>
      </c>
      <c r="C92" s="4" t="n">
        <v>0.66</v>
      </c>
      <c r="D92" s="4" t="n">
        <v>0.82</v>
      </c>
      <c r="E92" s="4" t="n">
        <v>0.94</v>
      </c>
      <c r="F92" s="4" t="n">
        <v>0.85</v>
      </c>
      <c r="G92" s="4" t="n">
        <v>0.83</v>
      </c>
      <c r="H92" s="4" t="n">
        <v>0.68</v>
      </c>
      <c r="I92" s="4" t="n">
        <v>0.75</v>
      </c>
      <c r="J92" s="4" t="n">
        <v>1.08</v>
      </c>
      <c r="K92" s="4" t="n">
        <v>0.81</v>
      </c>
      <c r="L92" s="4" t="n">
        <v>1.05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customFormat="false" ht="15" hidden="false" customHeight="false" outlineLevel="0" collapsed="false">
      <c r="B93" s="4" t="str">
        <f aca="false">B21</f>
        <v>Line 16</v>
      </c>
      <c r="C93" s="4" t="n">
        <v>0.94</v>
      </c>
      <c r="D93" s="4" t="n">
        <v>1.08</v>
      </c>
      <c r="E93" s="4" t="n">
        <v>1.01</v>
      </c>
      <c r="F93" s="4" t="n">
        <v>0.85</v>
      </c>
      <c r="G93" s="4" t="n">
        <v>0.96</v>
      </c>
      <c r="H93" s="4" t="n">
        <v>1.05</v>
      </c>
      <c r="I93" s="4" t="n">
        <v>0.91</v>
      </c>
      <c r="J93" s="4" t="n">
        <v>0.96</v>
      </c>
      <c r="K93" s="4" t="n">
        <v>0.69</v>
      </c>
      <c r="L93" s="4" t="n">
        <v>0.73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customFormat="false" ht="15" hidden="false" customHeight="false" outlineLevel="0" collapsed="false">
      <c r="B94" s="4" t="str">
        <f aca="false">B22</f>
        <v>Line 17</v>
      </c>
      <c r="C94" s="4" t="n">
        <v>0.75</v>
      </c>
      <c r="D94" s="4" t="n">
        <v>0.76</v>
      </c>
      <c r="E94" s="4" t="n">
        <v>0.85</v>
      </c>
      <c r="F94" s="4" t="n">
        <v>0.71</v>
      </c>
      <c r="G94" s="4" t="n">
        <v>0.7</v>
      </c>
      <c r="H94" s="4" t="n">
        <v>1.01</v>
      </c>
      <c r="I94" s="4" t="n">
        <v>0.67</v>
      </c>
      <c r="J94" s="4" t="n">
        <v>0.88</v>
      </c>
      <c r="K94" s="4" t="n">
        <v>0.77</v>
      </c>
      <c r="L94" s="4" t="n">
        <v>0.81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</row>
    <row r="95" customFormat="false" ht="15" hidden="false" customHeight="false" outlineLevel="0" collapsed="false">
      <c r="B95" s="4" t="str">
        <f aca="false">B23</f>
        <v>Line 18</v>
      </c>
      <c r="C95" s="4" t="n">
        <v>0.98</v>
      </c>
      <c r="D95" s="4" t="n">
        <v>0.95</v>
      </c>
      <c r="E95" s="4" t="n">
        <v>0.76</v>
      </c>
      <c r="F95" s="4" t="n">
        <v>0.95</v>
      </c>
      <c r="G95" s="4" t="n">
        <v>1.03</v>
      </c>
      <c r="H95" s="4" t="n">
        <v>0.69</v>
      </c>
      <c r="I95" s="4" t="n">
        <v>0.73</v>
      </c>
      <c r="J95" s="4" t="n">
        <v>0.88</v>
      </c>
      <c r="K95" s="4" t="n">
        <v>0.93</v>
      </c>
      <c r="L95" s="4" t="n">
        <v>0.87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</row>
    <row r="96" customFormat="false" ht="15" hidden="false" customHeight="false" outlineLevel="0" collapsed="false">
      <c r="B96" s="4" t="str">
        <f aca="false">B24</f>
        <v>Line 19</v>
      </c>
      <c r="C96" s="4" t="n">
        <v>1.01</v>
      </c>
      <c r="D96" s="4" t="n">
        <v>1.06</v>
      </c>
      <c r="E96" s="4" t="n">
        <v>0.92</v>
      </c>
      <c r="F96" s="4" t="n">
        <v>1.1</v>
      </c>
      <c r="G96" s="4" t="n">
        <v>1.09</v>
      </c>
      <c r="H96" s="4" t="n">
        <v>0.95</v>
      </c>
      <c r="I96" s="4" t="n">
        <v>0.85</v>
      </c>
      <c r="J96" s="4" t="n">
        <v>0.89</v>
      </c>
      <c r="K96" s="4" t="n">
        <v>0.84</v>
      </c>
      <c r="L96" s="4" t="n">
        <v>1.04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</row>
    <row r="97" customFormat="false" ht="15" hidden="false" customHeight="false" outlineLevel="0" collapsed="false">
      <c r="B97" s="4" t="str">
        <f aca="false">B25</f>
        <v>Line 20</v>
      </c>
      <c r="C97" s="4" t="n">
        <v>0.65</v>
      </c>
      <c r="D97" s="4" t="n">
        <v>0.81</v>
      </c>
      <c r="E97" s="4" t="n">
        <v>0.69</v>
      </c>
      <c r="F97" s="4" t="n">
        <v>1.07</v>
      </c>
      <c r="G97" s="4" t="n">
        <v>0.92</v>
      </c>
      <c r="H97" s="4" t="n">
        <v>0.88</v>
      </c>
      <c r="I97" s="4" t="n">
        <v>0.75</v>
      </c>
      <c r="J97" s="4" t="n">
        <v>0.87</v>
      </c>
      <c r="K97" s="4" t="n">
        <v>0.93</v>
      </c>
      <c r="L97" s="4" t="n">
        <v>0.8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</row>
    <row r="98" customFormat="false" ht="15" hidden="false" customHeight="false" outlineLevel="0" collapsed="false">
      <c r="B98" s="6" t="s">
        <v>74</v>
      </c>
      <c r="C98" s="4" t="n">
        <f aca="false">AVERAGE(C78:C97)</f>
        <v>0.897</v>
      </c>
      <c r="D98" s="4" t="n">
        <f aca="false">AVERAGE(D78:D97)</f>
        <v>0.883</v>
      </c>
      <c r="E98" s="4" t="n">
        <f aca="false">AVERAGE(E78:E97)</f>
        <v>0.9025</v>
      </c>
      <c r="F98" s="4" t="n">
        <f aca="false">AVERAGE(F78:F97)</f>
        <v>0.851</v>
      </c>
      <c r="G98" s="4" t="n">
        <f aca="false">AVERAGE(G78:G97)</f>
        <v>0.924</v>
      </c>
      <c r="H98" s="4" t="n">
        <f aca="false">AVERAGE(H78:H97)</f>
        <v>0.8845</v>
      </c>
      <c r="I98" s="4" t="n">
        <f aca="false">AVERAGE(I78:I97)</f>
        <v>0.8315</v>
      </c>
      <c r="J98" s="4" t="n">
        <f aca="false">AVERAGE(J78:J97)</f>
        <v>0.867</v>
      </c>
      <c r="K98" s="4" t="n">
        <f aca="false">AVERAGE(K78:K97)</f>
        <v>0.8585</v>
      </c>
      <c r="L98" s="4" t="n">
        <f aca="false">AVERAGE(L78:L97)</f>
        <v>0.9055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15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R26" activeCellId="0" sqref="R26"/>
    </sheetView>
  </sheetViews>
  <sheetFormatPr defaultRowHeight="12.8"/>
  <cols>
    <col collapsed="false" hidden="false" max="1" min="1" style="7" width="8.5748987854251"/>
    <col collapsed="false" hidden="false" max="2" min="2" style="7" width="5.05668016194332"/>
    <col collapsed="false" hidden="false" max="3" min="3" style="7" width="6.87044534412955"/>
    <col collapsed="false" hidden="false" max="4" min="4" style="7" width="8.5748987854251"/>
    <col collapsed="false" hidden="false" max="5" min="5" style="7" width="5.83400809716599"/>
    <col collapsed="false" hidden="false" max="6" min="6" style="7" width="5.05668016194332"/>
    <col collapsed="false" hidden="false" max="7" min="7" style="7" width="6.61133603238866"/>
    <col collapsed="false" hidden="false" max="8" min="8" style="7" width="5.83400809716599"/>
    <col collapsed="false" hidden="false" max="9" min="9" style="7" width="8.5748987854251"/>
    <col collapsed="false" hidden="false" max="10" min="10" style="7" width="5.83400809716599"/>
    <col collapsed="false" hidden="false" max="11" min="11" style="7" width="4.79757085020243"/>
    <col collapsed="false" hidden="false" max="12" min="12" style="7" width="6.35627530364372"/>
    <col collapsed="false" hidden="false" max="13" min="13" style="7" width="8.5748987854251"/>
    <col collapsed="false" hidden="false" max="14" min="14" style="7" width="9.4251012145749"/>
    <col collapsed="false" hidden="false" max="18" min="15" style="7" width="8.5748987854251"/>
    <col collapsed="false" hidden="false" max="20" min="19" style="7" width="10.1417004048583"/>
    <col collapsed="false" hidden="false" max="21" min="21" style="7" width="11.2834008097166"/>
    <col collapsed="false" hidden="false" max="23" min="22" style="7" width="8.5748987854251"/>
    <col collapsed="false" hidden="false" max="24" min="24" style="7" width="9.85425101214575"/>
    <col collapsed="false" hidden="false" max="28" min="25" style="7" width="8.5748987854251"/>
    <col collapsed="false" hidden="false" max="29" min="29" style="7" width="10.4251012145749"/>
    <col collapsed="false" hidden="false" max="1025" min="30" style="7" width="8.5748987854251"/>
  </cols>
  <sheetData>
    <row r="2" customFormat="false" ht="12.8" hidden="false" customHeight="false" outlineLevel="0" collapsed="false">
      <c r="B2" s="8" t="s">
        <v>78</v>
      </c>
      <c r="C2" s="8"/>
      <c r="D2" s="8"/>
      <c r="E2" s="8"/>
      <c r="F2" s="8"/>
      <c r="G2" s="8"/>
      <c r="H2" s="8"/>
      <c r="I2" s="8"/>
      <c r="J2" s="8"/>
      <c r="K2" s="8"/>
      <c r="L2" s="8"/>
      <c r="N2" s="9" t="s">
        <v>79</v>
      </c>
      <c r="O2" s="9"/>
      <c r="P2" s="9" t="s">
        <v>80</v>
      </c>
    </row>
    <row r="3" customFormat="false" ht="12.8" hidden="false" customHeight="false" outlineLevel="0" collapsed="false">
      <c r="B3" s="8"/>
      <c r="C3" s="8"/>
      <c r="D3" s="8"/>
      <c r="E3" s="8"/>
      <c r="F3" s="8"/>
      <c r="G3" s="8"/>
      <c r="H3" s="8"/>
      <c r="I3" s="8"/>
      <c r="J3" s="8"/>
      <c r="K3" s="8"/>
      <c r="L3" s="8"/>
      <c r="N3" s="10" t="s">
        <v>2</v>
      </c>
      <c r="O3" s="11" t="str">
        <f aca="false">LEFT(P3,5)&amp;RIGHT(P3,2)-1</f>
        <v>Week 5</v>
      </c>
      <c r="P3" s="10" t="s">
        <v>7</v>
      </c>
    </row>
    <row r="4" customFormat="false" ht="12.8" hidden="false" customHeight="false" outlineLevel="0" collapsed="false">
      <c r="B4" s="8"/>
      <c r="C4" s="8"/>
      <c r="D4" s="8"/>
      <c r="E4" s="8"/>
      <c r="F4" s="8"/>
      <c r="G4" s="8"/>
      <c r="H4" s="8"/>
      <c r="I4" s="8"/>
      <c r="J4" s="8"/>
      <c r="K4" s="8"/>
      <c r="L4" s="8"/>
      <c r="N4" s="12" t="str">
        <f aca="false">RIGHT(N3,2)</f>
        <v> 1</v>
      </c>
      <c r="O4" s="12" t="n">
        <f aca="false">P4-N4</f>
        <v>5</v>
      </c>
      <c r="P4" s="12" t="str">
        <f aca="false">RIGHT(P3,2)</f>
        <v> 6</v>
      </c>
    </row>
    <row r="5" s="9" customFormat="true" ht="12.8" hidden="false" customHeight="false" outlineLevel="0" collapsed="false"/>
    <row r="6" s="9" customFormat="true" ht="12.8" hidden="false" customHeight="false" outlineLevel="0" collapsed="false"/>
    <row r="7" s="9" customFormat="true" ht="12.8" hidden="false" customHeight="true" outlineLevel="0" collapsed="false">
      <c r="B7" s="13" t="str">
        <f aca="false">Data!B4</f>
        <v>Production</v>
      </c>
      <c r="C7" s="13"/>
      <c r="D7" s="13"/>
      <c r="F7" s="13" t="str">
        <f aca="false">Data!B28</f>
        <v>Scrap</v>
      </c>
      <c r="G7" s="13"/>
      <c r="H7" s="13"/>
      <c r="J7" s="13" t="str">
        <f aca="false">Data!B52</f>
        <v>Scrap Rate</v>
      </c>
      <c r="K7" s="13"/>
      <c r="L7" s="13"/>
      <c r="N7" s="13" t="str">
        <f aca="false">Data!B76</f>
        <v>Efficiency</v>
      </c>
      <c r="O7" s="13"/>
      <c r="P7" s="13"/>
      <c r="R7" s="14" t="s">
        <v>81</v>
      </c>
      <c r="S7" s="14"/>
    </row>
    <row r="8" s="9" customFormat="true" ht="12.8" hidden="false" customHeight="false" outlineLevel="0" collapsed="false">
      <c r="B8" s="13"/>
      <c r="C8" s="13"/>
      <c r="D8" s="13"/>
      <c r="F8" s="13"/>
      <c r="G8" s="13"/>
      <c r="H8" s="13"/>
      <c r="J8" s="13"/>
      <c r="K8" s="13"/>
      <c r="L8" s="13"/>
      <c r="N8" s="13"/>
      <c r="O8" s="13"/>
      <c r="P8" s="13"/>
      <c r="R8" s="14"/>
      <c r="S8" s="14"/>
    </row>
    <row r="9" s="9" customFormat="true" ht="15" hidden="false" customHeight="true" outlineLevel="0" collapsed="false">
      <c r="B9" s="15" t="n">
        <f aca="true">SUM(OFFSET(Data!$C$26,0,Report!$N$4-1):OFFSET(OFFSET(Data!$C$26,0,Report!$N$4-1),0,Report!$O$4))</f>
        <v>10867196.0598663</v>
      </c>
      <c r="C9" s="15"/>
      <c r="D9" s="16" t="s">
        <v>82</v>
      </c>
      <c r="F9" s="15" t="n">
        <f aca="true">SUM(OFFSET(Data!C50,0,Report!$N$4-1):OFFSET(OFFSET(Data!C50,0,Report!$N$4-1),0,Report!$O$4))</f>
        <v>1067502.29699801</v>
      </c>
      <c r="G9" s="15"/>
      <c r="H9" s="16" t="s">
        <v>82</v>
      </c>
      <c r="J9" s="17" t="n">
        <f aca="false">F9/B9</f>
        <v>0.098231622133</v>
      </c>
      <c r="K9" s="17"/>
      <c r="L9" s="17"/>
      <c r="N9" s="17" t="n">
        <f aca="true">AVERAGE(OFFSET(Data!$C$98,0,Report!$N$4-1):OFFSET(OFFSET(Data!$C$98,0,Report!$N$4-1),0,Report!$O$4))</f>
        <v>0.890333333333333</v>
      </c>
      <c r="O9" s="17"/>
      <c r="P9" s="17"/>
      <c r="R9" s="7"/>
      <c r="S9" s="7"/>
    </row>
    <row r="10" s="9" customFormat="true" ht="15" hidden="false" customHeight="true" outlineLevel="0" collapsed="false">
      <c r="B10" s="15"/>
      <c r="C10" s="15"/>
      <c r="D10" s="16"/>
      <c r="F10" s="15"/>
      <c r="G10" s="15"/>
      <c r="H10" s="16"/>
      <c r="J10" s="17"/>
      <c r="K10" s="17"/>
      <c r="L10" s="17"/>
      <c r="N10" s="17"/>
      <c r="O10" s="17"/>
      <c r="P10" s="17"/>
      <c r="R10" s="7"/>
      <c r="S10" s="7"/>
    </row>
    <row r="11" s="9" customFormat="true" ht="15" hidden="false" customHeight="true" outlineLevel="0" collapsed="false">
      <c r="B11" s="18" t="s">
        <v>83</v>
      </c>
      <c r="C11" s="19" t="n">
        <f aca="true">AVERAGE(OFFSET(Data!C26,0,Report!$N$4-1):OFFSET(OFFSET(Data!C26,0,Report!$N$4-1),0,Report!$O$4))</f>
        <v>1811199.34331105</v>
      </c>
      <c r="D11" s="19"/>
      <c r="F11" s="18" t="s">
        <v>83</v>
      </c>
      <c r="G11" s="19" t="n">
        <f aca="true">AVERAGE(OFFSET(Data!C50,0,Report!$N$4-1):OFFSET(OFFSET(Data!C50,0,Report!$N$4-1),0,Report!$O$4))</f>
        <v>177917.049499669</v>
      </c>
      <c r="H11" s="19"/>
      <c r="J11" s="18" t="s">
        <v>83</v>
      </c>
      <c r="K11" s="20" t="n">
        <f aca="false">G11/C11</f>
        <v>0.098231622133</v>
      </c>
      <c r="L11" s="20"/>
      <c r="N11" s="17"/>
      <c r="O11" s="17"/>
      <c r="P11" s="17"/>
      <c r="R11" s="21" t="s">
        <v>84</v>
      </c>
      <c r="S11" s="21"/>
    </row>
    <row r="12" s="9" customFormat="true" ht="15" hidden="false" customHeight="true" outlineLevel="0" collapsed="false">
      <c r="B12" s="18"/>
      <c r="C12" s="19"/>
      <c r="D12" s="19"/>
      <c r="F12" s="18"/>
      <c r="G12" s="19"/>
      <c r="H12" s="19"/>
      <c r="J12" s="18"/>
      <c r="K12" s="20"/>
      <c r="L12" s="20"/>
      <c r="N12" s="17"/>
      <c r="O12" s="17"/>
      <c r="P12" s="17"/>
      <c r="R12" s="21"/>
      <c r="S12" s="21"/>
    </row>
    <row r="13" s="9" customFormat="true" ht="12.8" hidden="false" customHeight="false" outlineLevel="0" collapsed="false">
      <c r="B13" s="22" t="s">
        <v>85</v>
      </c>
      <c r="C13" s="22"/>
      <c r="D13" s="22"/>
      <c r="F13" s="22" t="s">
        <v>85</v>
      </c>
      <c r="G13" s="22"/>
      <c r="H13" s="22"/>
      <c r="J13" s="22" t="s">
        <v>85</v>
      </c>
      <c r="K13" s="22"/>
      <c r="L13" s="22"/>
      <c r="N13" s="22" t="s">
        <v>85</v>
      </c>
      <c r="O13" s="22"/>
      <c r="P13" s="22"/>
      <c r="R13" s="21"/>
      <c r="S13" s="21"/>
    </row>
    <row r="14" s="9" customFormat="true" ht="12.8" hidden="false" customHeight="false" outlineLevel="0" collapsed="false">
      <c r="B14" s="22"/>
      <c r="C14" s="22"/>
      <c r="D14" s="22"/>
      <c r="F14" s="22"/>
      <c r="G14" s="22"/>
      <c r="H14" s="22"/>
      <c r="J14" s="22"/>
      <c r="K14" s="22"/>
      <c r="L14" s="22"/>
      <c r="N14" s="22"/>
      <c r="O14" s="22"/>
      <c r="P14" s="22"/>
      <c r="R14" s="7"/>
      <c r="S14" s="7"/>
    </row>
    <row r="15" s="9" customFormat="true" ht="12.8" hidden="false" customHeight="false" outlineLevel="0" collapsed="false">
      <c r="B15" s="22"/>
      <c r="C15" s="22"/>
      <c r="D15" s="22"/>
      <c r="F15" s="22"/>
      <c r="G15" s="22"/>
      <c r="H15" s="22"/>
      <c r="J15" s="22"/>
      <c r="K15" s="22"/>
      <c r="L15" s="22"/>
      <c r="N15" s="22"/>
      <c r="O15" s="22"/>
      <c r="P15" s="22"/>
      <c r="R15" s="7"/>
      <c r="S15" s="7"/>
    </row>
    <row r="16" s="9" customFormat="true" ht="12.8" hidden="false" customHeight="false" outlineLevel="0" collapsed="false">
      <c r="B16" s="7"/>
      <c r="C16" s="7"/>
      <c r="D16" s="7"/>
      <c r="F16" s="7"/>
      <c r="G16" s="7"/>
      <c r="H16" s="7"/>
      <c r="J16" s="7"/>
      <c r="K16" s="7"/>
      <c r="L16" s="7"/>
      <c r="N16" s="7"/>
      <c r="O16" s="7"/>
      <c r="P16" s="7"/>
      <c r="R16" s="7"/>
      <c r="S16" s="7"/>
    </row>
    <row r="17" s="9" customFormat="true" ht="12.8" hidden="false" customHeight="false" outlineLevel="0" collapsed="false">
      <c r="B17" s="7"/>
      <c r="C17" s="7"/>
      <c r="D17" s="7"/>
      <c r="F17" s="7"/>
      <c r="G17" s="7"/>
      <c r="H17" s="7"/>
      <c r="J17" s="7"/>
      <c r="K17" s="7"/>
      <c r="L17" s="7"/>
      <c r="N17" s="7"/>
      <c r="O17" s="7"/>
      <c r="P17" s="7"/>
      <c r="R17" s="7"/>
      <c r="S17" s="7"/>
    </row>
    <row r="18" customFormat="false" ht="18.75" hidden="false" customHeight="true" outlineLevel="0" collapsed="false">
      <c r="A18" s="9"/>
      <c r="B18" s="23" t="str">
        <f aca="false">Data!B6</f>
        <v>Line 1</v>
      </c>
      <c r="C18" s="10" t="s">
        <v>86</v>
      </c>
      <c r="D18" s="10" t="s">
        <v>87</v>
      </c>
      <c r="E18" s="10" t="s">
        <v>88</v>
      </c>
      <c r="F18" s="10" t="s">
        <v>89</v>
      </c>
      <c r="G18" s="24" t="s">
        <v>90</v>
      </c>
      <c r="H18" s="24"/>
      <c r="I18" s="24"/>
      <c r="J18" s="24"/>
      <c r="K18" s="24"/>
      <c r="L18" s="24"/>
      <c r="M18" s="24"/>
      <c r="N18" s="24"/>
      <c r="O18" s="24"/>
      <c r="P18" s="25"/>
    </row>
    <row r="19" customFormat="false" ht="18.75" hidden="false" customHeight="true" outlineLevel="0" collapsed="false">
      <c r="A19" s="9"/>
      <c r="B19" s="23"/>
      <c r="C19" s="26" t="str">
        <f aca="false">Data!$B$4</f>
        <v>Production</v>
      </c>
      <c r="D19" s="27" t="n">
        <f aca="false">Calculations!J4</f>
        <v>148676.7555</v>
      </c>
      <c r="E19" s="28" t="n">
        <f aca="false">Calculations!O4</f>
        <v>0.145299145299145</v>
      </c>
      <c r="F19" s="27" t="n">
        <f aca="false">Calculations!E4</f>
        <v>115960.150916667</v>
      </c>
      <c r="G19" s="22"/>
      <c r="H19" s="22"/>
      <c r="I19" s="22"/>
      <c r="J19" s="22"/>
      <c r="K19" s="22"/>
      <c r="L19" s="22"/>
      <c r="M19" s="22"/>
      <c r="N19" s="22"/>
      <c r="O19" s="22"/>
      <c r="P19" s="29"/>
    </row>
    <row r="20" customFormat="false" ht="18.75" hidden="false" customHeight="true" outlineLevel="0" collapsed="false">
      <c r="A20" s="9"/>
      <c r="B20" s="23"/>
      <c r="C20" s="30" t="str">
        <f aca="false">Data!$B$28</f>
        <v>Scrap</v>
      </c>
      <c r="D20" s="31" t="n">
        <f aca="false">Calculations!K4</f>
        <v>10407.372885</v>
      </c>
      <c r="E20" s="32" t="n">
        <f aca="false">Calculations!P4</f>
        <v>0.0231990231990234</v>
      </c>
      <c r="F20" s="31" t="n">
        <f aca="false">Calculations!F4</f>
        <v>8998.6841475</v>
      </c>
      <c r="G20" s="33"/>
      <c r="H20" s="33"/>
      <c r="I20" s="33"/>
      <c r="J20" s="33"/>
      <c r="K20" s="33"/>
      <c r="L20" s="33"/>
      <c r="M20" s="33"/>
      <c r="N20" s="33"/>
      <c r="O20" s="33"/>
      <c r="P20" s="29"/>
    </row>
    <row r="21" customFormat="false" ht="18.75" hidden="false" customHeight="true" outlineLevel="0" collapsed="false">
      <c r="A21" s="9"/>
      <c r="B21" s="23"/>
      <c r="C21" s="26" t="str">
        <f aca="false">Data!$B$52</f>
        <v>Scrap Rate</v>
      </c>
      <c r="D21" s="34" t="n">
        <f aca="false">Calculations!L4</f>
        <v>0.07</v>
      </c>
      <c r="E21" s="35" t="n">
        <f aca="false">Calculations!Q4</f>
        <v>-0.01</v>
      </c>
      <c r="F21" s="28" t="n">
        <f aca="false">Calculations!G4</f>
        <v>0.0776015215258455</v>
      </c>
      <c r="G21" s="22"/>
      <c r="H21" s="22"/>
      <c r="I21" s="22"/>
      <c r="J21" s="22"/>
      <c r="K21" s="22"/>
      <c r="L21" s="22"/>
      <c r="M21" s="22"/>
      <c r="N21" s="22"/>
      <c r="O21" s="22"/>
      <c r="P21" s="29"/>
    </row>
    <row r="22" customFormat="false" ht="18.75" hidden="false" customHeight="true" outlineLevel="0" collapsed="false">
      <c r="A22" s="9"/>
      <c r="B22" s="23"/>
      <c r="C22" s="30" t="str">
        <f aca="false">Data!$B$76</f>
        <v>Efficiency</v>
      </c>
      <c r="D22" s="36" t="n">
        <f aca="false">Calculations!M4</f>
        <v>0.86</v>
      </c>
      <c r="E22" s="36" t="n">
        <f aca="false">Calculations!R4</f>
        <v>-0.03</v>
      </c>
      <c r="F22" s="36" t="n">
        <f aca="false">Calculations!H4</f>
        <v>0.905</v>
      </c>
      <c r="G22" s="33"/>
      <c r="H22" s="33"/>
      <c r="I22" s="33"/>
      <c r="J22" s="33"/>
      <c r="K22" s="33"/>
      <c r="L22" s="33"/>
      <c r="M22" s="33"/>
      <c r="N22" s="33"/>
      <c r="O22" s="33"/>
      <c r="P22" s="29"/>
    </row>
    <row r="23" customFormat="false" ht="18.75" hidden="false" customHeight="true" outlineLevel="0" collapsed="false">
      <c r="A23" s="9"/>
      <c r="B23" s="23"/>
      <c r="C23" s="26"/>
      <c r="D23" s="34"/>
      <c r="E23" s="34"/>
      <c r="F23" s="34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="37" customFormat="true" ht="12.8" hidden="false" customHeight="false" outlineLevel="0" collapsed="false"/>
    <row r="25" s="37" customFormat="true" ht="18.75" hidden="false" customHeight="true" outlineLevel="0" collapsed="false">
      <c r="B25" s="23" t="str">
        <f aca="false">Data!B7</f>
        <v>Line 2</v>
      </c>
      <c r="C25" s="10" t="s">
        <v>86</v>
      </c>
      <c r="D25" s="10" t="s">
        <v>87</v>
      </c>
      <c r="E25" s="10" t="s">
        <v>88</v>
      </c>
      <c r="F25" s="10" t="s">
        <v>89</v>
      </c>
      <c r="G25" s="24" t="s">
        <v>90</v>
      </c>
      <c r="H25" s="24"/>
      <c r="I25" s="24"/>
      <c r="J25" s="24"/>
      <c r="K25" s="24"/>
      <c r="L25" s="24"/>
      <c r="M25" s="24"/>
      <c r="N25" s="24"/>
      <c r="O25" s="24"/>
      <c r="P25" s="25"/>
    </row>
    <row r="26" s="37" customFormat="true" ht="18.75" hidden="false" customHeight="true" outlineLevel="0" collapsed="false">
      <c r="B26" s="23"/>
      <c r="C26" s="26" t="str">
        <f aca="false">Data!$B$4</f>
        <v>Production</v>
      </c>
      <c r="D26" s="27" t="n">
        <f aca="false">Calculations!J5</f>
        <v>91856.251032</v>
      </c>
      <c r="E26" s="28" t="n">
        <f aca="false">Calculations!O5</f>
        <v>0.00990099009900984</v>
      </c>
      <c r="F26" s="27" t="n">
        <f aca="false">Calculations!E5</f>
        <v>95540.348372</v>
      </c>
      <c r="G26" s="22"/>
      <c r="H26" s="22"/>
      <c r="I26" s="22"/>
      <c r="J26" s="22"/>
      <c r="K26" s="22"/>
      <c r="L26" s="22"/>
      <c r="M26" s="22"/>
      <c r="N26" s="22"/>
      <c r="O26" s="22"/>
      <c r="P26" s="29"/>
    </row>
    <row r="27" s="37" customFormat="true" ht="18.75" hidden="false" customHeight="true" outlineLevel="0" collapsed="false">
      <c r="B27" s="23"/>
      <c r="C27" s="30" t="str">
        <f aca="false">Data!$B$28</f>
        <v>Scrap</v>
      </c>
      <c r="D27" s="31" t="n">
        <f aca="false">Calculations!K5</f>
        <v>9185.6251032</v>
      </c>
      <c r="E27" s="32" t="n">
        <f aca="false">Calculations!P5</f>
        <v>0.108910891089109</v>
      </c>
      <c r="F27" s="31" t="n">
        <f aca="false">Calculations!F5</f>
        <v>9914.0403852</v>
      </c>
      <c r="G27" s="33"/>
      <c r="H27" s="33"/>
      <c r="I27" s="33"/>
      <c r="J27" s="33"/>
      <c r="K27" s="33"/>
      <c r="L27" s="33"/>
      <c r="M27" s="33"/>
      <c r="N27" s="33"/>
      <c r="O27" s="33"/>
      <c r="P27" s="29"/>
    </row>
    <row r="28" s="37" customFormat="true" ht="18.75" hidden="false" customHeight="true" outlineLevel="0" collapsed="false">
      <c r="B28" s="23"/>
      <c r="C28" s="26" t="str">
        <f aca="false">Data!$B$52</f>
        <v>Scrap Rate</v>
      </c>
      <c r="D28" s="34" t="n">
        <f aca="false">Calculations!L5</f>
        <v>0.1</v>
      </c>
      <c r="E28" s="35" t="n">
        <f aca="false">Calculations!Q5</f>
        <v>0.01</v>
      </c>
      <c r="F28" s="28" t="n">
        <f aca="false">Calculations!G5</f>
        <v>0.10376809959493</v>
      </c>
      <c r="G28" s="22"/>
      <c r="H28" s="22"/>
      <c r="I28" s="22"/>
      <c r="J28" s="22"/>
      <c r="K28" s="22"/>
      <c r="L28" s="22"/>
      <c r="M28" s="22"/>
      <c r="N28" s="22"/>
      <c r="O28" s="22"/>
      <c r="P28" s="29"/>
    </row>
    <row r="29" s="37" customFormat="true" ht="18.75" hidden="false" customHeight="true" outlineLevel="0" collapsed="false">
      <c r="B29" s="23"/>
      <c r="C29" s="30" t="str">
        <f aca="false">Data!$B$76</f>
        <v>Efficiency</v>
      </c>
      <c r="D29" s="36" t="n">
        <f aca="false">Calculations!M5</f>
        <v>1.04</v>
      </c>
      <c r="E29" s="36" t="n">
        <f aca="false">Calculations!R5</f>
        <v>0.03</v>
      </c>
      <c r="F29" s="36" t="n">
        <f aca="false">Calculations!H5</f>
        <v>0.953333333333333</v>
      </c>
      <c r="G29" s="33"/>
      <c r="H29" s="33"/>
      <c r="I29" s="33"/>
      <c r="J29" s="33"/>
      <c r="K29" s="33"/>
      <c r="L29" s="33"/>
      <c r="M29" s="33"/>
      <c r="N29" s="33"/>
      <c r="O29" s="33"/>
      <c r="P29" s="29"/>
    </row>
    <row r="30" s="37" customFormat="true" ht="12.8" hidden="false" customHeight="false" outlineLevel="0" collapsed="false">
      <c r="B30" s="23"/>
      <c r="C30" s="26"/>
      <c r="D30" s="34"/>
      <c r="E30" s="34"/>
      <c r="F30" s="34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="37" customFormat="true" ht="18.75" hidden="false" customHeight="true" outlineLevel="0" collapsed="false">
      <c r="B31" s="38"/>
      <c r="C31" s="39"/>
      <c r="D31" s="39"/>
      <c r="E31" s="39"/>
      <c r="F31" s="39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="37" customFormat="true" ht="18.75" hidden="false" customHeight="true" outlineLevel="0" collapsed="false">
      <c r="B32" s="23" t="str">
        <f aca="false">Data!B8</f>
        <v>Line 3</v>
      </c>
      <c r="C32" s="10" t="s">
        <v>86</v>
      </c>
      <c r="D32" s="10" t="s">
        <v>87</v>
      </c>
      <c r="E32" s="10" t="s">
        <v>88</v>
      </c>
      <c r="F32" s="10" t="s">
        <v>89</v>
      </c>
      <c r="G32" s="24" t="s">
        <v>90</v>
      </c>
      <c r="H32" s="24"/>
      <c r="I32" s="24"/>
      <c r="J32" s="24"/>
      <c r="K32" s="24"/>
      <c r="L32" s="24"/>
      <c r="M32" s="24"/>
      <c r="N32" s="24"/>
      <c r="O32" s="24"/>
      <c r="P32" s="25"/>
    </row>
    <row r="33" s="37" customFormat="true" ht="18.75" hidden="false" customHeight="true" outlineLevel="0" collapsed="false">
      <c r="B33" s="23"/>
      <c r="C33" s="26" t="str">
        <f aca="false">Data!$B$4</f>
        <v>Production</v>
      </c>
      <c r="D33" s="27" t="n">
        <f aca="false">Calculations!J6</f>
        <v>119871.683544</v>
      </c>
      <c r="E33" s="28" t="n">
        <f aca="false">Calculations!O6</f>
        <v>0.0825688073394495</v>
      </c>
      <c r="F33" s="27" t="n">
        <f aca="false">Calculations!E6</f>
        <v>104014.814857333</v>
      </c>
      <c r="G33" s="22"/>
      <c r="H33" s="22"/>
      <c r="I33" s="22"/>
      <c r="J33" s="22"/>
      <c r="K33" s="22"/>
      <c r="L33" s="22"/>
      <c r="M33" s="22"/>
      <c r="N33" s="22"/>
      <c r="O33" s="22"/>
      <c r="P33" s="29"/>
    </row>
    <row r="34" s="37" customFormat="true" ht="18.75" hidden="false" customHeight="true" outlineLevel="0" collapsed="false">
      <c r="B34" s="23"/>
      <c r="C34" s="30" t="str">
        <f aca="false">Data!$B$28</f>
        <v>Scrap</v>
      </c>
      <c r="D34" s="31" t="n">
        <f aca="false">Calculations!K6</f>
        <v>15583.31886072</v>
      </c>
      <c r="E34" s="32" t="n">
        <f aca="false">Calculations!P6</f>
        <v>0.0825688073394496</v>
      </c>
      <c r="F34" s="31" t="n">
        <f aca="false">Calculations!F6</f>
        <v>11302.07939812</v>
      </c>
      <c r="G34" s="33"/>
      <c r="H34" s="33"/>
      <c r="I34" s="33"/>
      <c r="J34" s="33"/>
      <c r="K34" s="33"/>
      <c r="L34" s="33"/>
      <c r="M34" s="33"/>
      <c r="N34" s="33"/>
      <c r="O34" s="33"/>
      <c r="P34" s="29"/>
    </row>
    <row r="35" s="37" customFormat="true" ht="18.75" hidden="false" customHeight="true" outlineLevel="0" collapsed="false">
      <c r="B35" s="23"/>
      <c r="C35" s="26" t="str">
        <f aca="false">Data!$B$52</f>
        <v>Scrap Rate</v>
      </c>
      <c r="D35" s="34" t="n">
        <f aca="false">Calculations!L6</f>
        <v>0.13</v>
      </c>
      <c r="E35" s="35" t="n">
        <f aca="false">Calculations!Q6</f>
        <v>0</v>
      </c>
      <c r="F35" s="28" t="n">
        <f aca="false">Calculations!G6</f>
        <v>0.108658361922981</v>
      </c>
      <c r="G35" s="22"/>
      <c r="H35" s="22"/>
      <c r="I35" s="22"/>
      <c r="J35" s="22"/>
      <c r="K35" s="22"/>
      <c r="L35" s="22"/>
      <c r="M35" s="22"/>
      <c r="N35" s="22"/>
      <c r="O35" s="22"/>
      <c r="P35" s="29"/>
    </row>
    <row r="36" s="37" customFormat="true" ht="12.8" hidden="false" customHeight="false" outlineLevel="0" collapsed="false">
      <c r="B36" s="23"/>
      <c r="C36" s="30" t="str">
        <f aca="false">Data!$B$76</f>
        <v>Efficiency</v>
      </c>
      <c r="D36" s="36" t="n">
        <f aca="false">Calculations!M6</f>
        <v>1.09</v>
      </c>
      <c r="E36" s="36" t="n">
        <f aca="false">Calculations!R6</f>
        <v>0.04</v>
      </c>
      <c r="F36" s="36" t="n">
        <f aca="false">Calculations!H6</f>
        <v>0.953333333333333</v>
      </c>
      <c r="G36" s="33"/>
      <c r="H36" s="33"/>
      <c r="I36" s="33"/>
      <c r="J36" s="33"/>
      <c r="K36" s="33"/>
      <c r="L36" s="33"/>
      <c r="M36" s="33"/>
      <c r="N36" s="33"/>
      <c r="O36" s="33"/>
      <c r="P36" s="29"/>
    </row>
    <row r="37" s="37" customFormat="true" ht="18.75" hidden="false" customHeight="true" outlineLevel="0" collapsed="false">
      <c r="B37" s="23"/>
      <c r="C37" s="26"/>
      <c r="D37" s="34"/>
      <c r="E37" s="34"/>
      <c r="F37" s="34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="37" customFormat="true" ht="18.75" hidden="false" customHeight="true" outlineLevel="0" collapsed="false">
      <c r="B38" s="38"/>
      <c r="C38" s="40"/>
      <c r="D38" s="41"/>
      <c r="E38" s="42"/>
      <c r="F38" s="41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="37" customFormat="true" ht="18.75" hidden="false" customHeight="true" outlineLevel="0" collapsed="false">
      <c r="B39" s="23" t="str">
        <f aca="false">Data!B9</f>
        <v>Line 4</v>
      </c>
      <c r="C39" s="10" t="s">
        <v>86</v>
      </c>
      <c r="D39" s="10" t="s">
        <v>87</v>
      </c>
      <c r="E39" s="10" t="s">
        <v>88</v>
      </c>
      <c r="F39" s="10" t="s">
        <v>89</v>
      </c>
      <c r="G39" s="24" t="s">
        <v>90</v>
      </c>
      <c r="H39" s="24"/>
      <c r="I39" s="24"/>
      <c r="J39" s="24"/>
      <c r="K39" s="24"/>
      <c r="L39" s="24"/>
      <c r="M39" s="24"/>
      <c r="N39" s="24"/>
      <c r="O39" s="24"/>
      <c r="P39" s="25"/>
    </row>
    <row r="40" s="37" customFormat="true" ht="18.75" hidden="false" customHeight="true" outlineLevel="0" collapsed="false">
      <c r="B40" s="23"/>
      <c r="C40" s="26" t="str">
        <f aca="false">Data!$B$4</f>
        <v>Production</v>
      </c>
      <c r="D40" s="27" t="n">
        <f aca="false">Calculations!J7</f>
        <v>65572.448</v>
      </c>
      <c r="E40" s="28" t="n">
        <f aca="false">Calculations!O7</f>
        <v>0</v>
      </c>
      <c r="F40" s="27" t="n">
        <f aca="false">Calculations!E7</f>
        <v>74020.624</v>
      </c>
      <c r="G40" s="22"/>
      <c r="H40" s="22"/>
      <c r="I40" s="22"/>
      <c r="J40" s="22"/>
      <c r="K40" s="22"/>
      <c r="L40" s="22"/>
      <c r="M40" s="22"/>
      <c r="N40" s="22"/>
      <c r="O40" s="22"/>
      <c r="P40" s="29"/>
    </row>
    <row r="41" s="37" customFormat="true" ht="18.75" hidden="false" customHeight="true" outlineLevel="0" collapsed="false">
      <c r="B41" s="23"/>
      <c r="C41" s="30" t="str">
        <f aca="false">Data!$B$28</f>
        <v>Scrap</v>
      </c>
      <c r="D41" s="31" t="n">
        <f aca="false">Calculations!K7</f>
        <v>3934.34688</v>
      </c>
      <c r="E41" s="32" t="n">
        <f aca="false">Calculations!P7</f>
        <v>-0.833333333333333</v>
      </c>
      <c r="F41" s="31" t="n">
        <f aca="false">Calculations!F7</f>
        <v>6641.80016</v>
      </c>
      <c r="G41" s="33"/>
      <c r="H41" s="33"/>
      <c r="I41" s="33"/>
      <c r="J41" s="33"/>
      <c r="K41" s="33"/>
      <c r="L41" s="33"/>
      <c r="M41" s="33"/>
      <c r="N41" s="33"/>
      <c r="O41" s="33"/>
      <c r="P41" s="29"/>
    </row>
    <row r="42" s="37" customFormat="true" ht="12.8" hidden="false" customHeight="false" outlineLevel="0" collapsed="false">
      <c r="B42" s="23"/>
      <c r="C42" s="26" t="str">
        <f aca="false">Data!$B$52</f>
        <v>Scrap Rate</v>
      </c>
      <c r="D42" s="34" t="n">
        <f aca="false">Calculations!L7</f>
        <v>0.06</v>
      </c>
      <c r="E42" s="35" t="n">
        <f aca="false">Calculations!Q7</f>
        <v>-0.05</v>
      </c>
      <c r="F42" s="28" t="n">
        <f aca="false">Calculations!G7</f>
        <v>0.0897290484878917</v>
      </c>
      <c r="G42" s="22"/>
      <c r="H42" s="22"/>
      <c r="I42" s="22"/>
      <c r="J42" s="22"/>
      <c r="K42" s="22"/>
      <c r="L42" s="22"/>
      <c r="M42" s="22"/>
      <c r="N42" s="22"/>
      <c r="O42" s="22"/>
      <c r="P42" s="29"/>
    </row>
    <row r="43" s="37" customFormat="true" ht="18.75" hidden="false" customHeight="true" outlineLevel="0" collapsed="false">
      <c r="B43" s="23"/>
      <c r="C43" s="30" t="str">
        <f aca="false">Data!$B$76</f>
        <v>Efficiency</v>
      </c>
      <c r="D43" s="36" t="n">
        <f aca="false">Calculations!M7</f>
        <v>0.73</v>
      </c>
      <c r="E43" s="36" t="n">
        <f aca="false">Calculations!R7</f>
        <v>-0.19</v>
      </c>
      <c r="F43" s="36" t="n">
        <f aca="false">Calculations!H7</f>
        <v>0.791666666666667</v>
      </c>
      <c r="G43" s="33"/>
      <c r="H43" s="33"/>
      <c r="I43" s="33"/>
      <c r="J43" s="33"/>
      <c r="K43" s="33"/>
      <c r="L43" s="33"/>
      <c r="M43" s="33"/>
      <c r="N43" s="33"/>
      <c r="O43" s="33"/>
      <c r="P43" s="29"/>
    </row>
    <row r="44" s="37" customFormat="true" ht="18.75" hidden="false" customHeight="true" outlineLevel="0" collapsed="false">
      <c r="B44" s="23"/>
      <c r="C44" s="26"/>
      <c r="D44" s="34"/>
      <c r="E44" s="34"/>
      <c r="F44" s="34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="37" customFormat="true" ht="18.75" hidden="false" customHeight="true" outlineLevel="0" collapsed="false">
      <c r="B45" s="38"/>
      <c r="C45" s="40"/>
      <c r="D45" s="41"/>
      <c r="E45" s="42"/>
      <c r="F45" s="41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="37" customFormat="true" ht="18.75" hidden="false" customHeight="true" outlineLevel="0" collapsed="false">
      <c r="B46" s="23" t="str">
        <f aca="false">Data!B10</f>
        <v>Line 5</v>
      </c>
      <c r="C46" s="10" t="s">
        <v>86</v>
      </c>
      <c r="D46" s="10" t="s">
        <v>87</v>
      </c>
      <c r="E46" s="10" t="s">
        <v>88</v>
      </c>
      <c r="F46" s="10" t="s">
        <v>89</v>
      </c>
      <c r="G46" s="24" t="s">
        <v>90</v>
      </c>
      <c r="H46" s="24"/>
      <c r="I46" s="24"/>
      <c r="J46" s="24"/>
      <c r="K46" s="24"/>
      <c r="L46" s="24"/>
      <c r="M46" s="24"/>
      <c r="N46" s="24"/>
      <c r="O46" s="24"/>
      <c r="P46" s="25"/>
    </row>
    <row r="47" s="37" customFormat="true" ht="18.75" hidden="false" customHeight="true" outlineLevel="0" collapsed="false">
      <c r="B47" s="23"/>
      <c r="C47" s="26" t="str">
        <f aca="false">Data!$B$4</f>
        <v>Production</v>
      </c>
      <c r="D47" s="27" t="n">
        <f aca="false">Calculations!J8</f>
        <v>74293.128</v>
      </c>
      <c r="E47" s="28" t="n">
        <f aca="false">Calculations!O8</f>
        <v>-0.098901098901099</v>
      </c>
      <c r="F47" s="27" t="n">
        <f aca="false">Calculations!E8</f>
        <v>86368.988</v>
      </c>
      <c r="G47" s="22"/>
      <c r="H47" s="22"/>
      <c r="I47" s="22"/>
      <c r="J47" s="22"/>
      <c r="K47" s="22"/>
      <c r="L47" s="22"/>
      <c r="M47" s="22"/>
      <c r="N47" s="22"/>
      <c r="O47" s="22"/>
      <c r="P47" s="29"/>
    </row>
    <row r="48" s="37" customFormat="true" ht="18.75" hidden="false" customHeight="true" outlineLevel="0" collapsed="false">
      <c r="B48" s="23"/>
      <c r="C48" s="30" t="str">
        <f aca="false">Data!$B$28</f>
        <v>Scrap</v>
      </c>
      <c r="D48" s="31" t="n">
        <f aca="false">Calculations!K8</f>
        <v>4457.58768</v>
      </c>
      <c r="E48" s="32" t="n">
        <f aca="false">Calculations!P8</f>
        <v>-0.648351648351649</v>
      </c>
      <c r="F48" s="31" t="n">
        <f aca="false">Calculations!F8</f>
        <v>7949.54328</v>
      </c>
      <c r="G48" s="33"/>
      <c r="H48" s="33"/>
      <c r="I48" s="33"/>
      <c r="J48" s="33"/>
      <c r="K48" s="33"/>
      <c r="L48" s="33"/>
      <c r="M48" s="33"/>
      <c r="N48" s="33"/>
      <c r="O48" s="33"/>
      <c r="P48" s="29"/>
    </row>
    <row r="49" s="37" customFormat="true" ht="18.75" hidden="false" customHeight="true" outlineLevel="0" collapsed="false">
      <c r="B49" s="23"/>
      <c r="C49" s="26" t="str">
        <f aca="false">Data!$B$52</f>
        <v>Scrap Rate</v>
      </c>
      <c r="D49" s="34" t="n">
        <f aca="false">Calculations!L8</f>
        <v>0.06</v>
      </c>
      <c r="E49" s="35" t="n">
        <f aca="false">Calculations!Q8</f>
        <v>-0.03</v>
      </c>
      <c r="F49" s="28" t="n">
        <f aca="false">Calculations!G8</f>
        <v>0.0920416397607901</v>
      </c>
      <c r="G49" s="22"/>
      <c r="H49" s="22"/>
      <c r="I49" s="22"/>
      <c r="J49" s="22"/>
      <c r="K49" s="22"/>
      <c r="L49" s="22"/>
      <c r="M49" s="22"/>
      <c r="N49" s="22"/>
      <c r="O49" s="22"/>
      <c r="P49" s="29"/>
    </row>
    <row r="50" s="37" customFormat="true" ht="18.75" hidden="false" customHeight="true" outlineLevel="0" collapsed="false">
      <c r="B50" s="23"/>
      <c r="C50" s="30" t="str">
        <f aca="false">Data!$B$76</f>
        <v>Efficiency</v>
      </c>
      <c r="D50" s="36" t="n">
        <f aca="false">Calculations!M8</f>
        <v>1.02</v>
      </c>
      <c r="E50" s="36" t="n">
        <f aca="false">Calculations!R8</f>
        <v>0.1</v>
      </c>
      <c r="F50" s="36" t="n">
        <f aca="false">Calculations!H8</f>
        <v>0.966666666666667</v>
      </c>
      <c r="G50" s="33"/>
      <c r="H50" s="33"/>
      <c r="I50" s="33"/>
      <c r="J50" s="33"/>
      <c r="K50" s="33"/>
      <c r="L50" s="33"/>
      <c r="M50" s="33"/>
      <c r="N50" s="33"/>
      <c r="O50" s="33"/>
      <c r="P50" s="29"/>
    </row>
    <row r="51" s="37" customFormat="true" ht="18.75" hidden="false" customHeight="true" outlineLevel="0" collapsed="false">
      <c r="B51" s="23"/>
      <c r="C51" s="26"/>
      <c r="D51" s="34"/>
      <c r="E51" s="34"/>
      <c r="F51" s="34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="37" customFormat="true" ht="12.8" hidden="false" customHeight="false" outlineLevel="0" collapsed="false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="37" customFormat="true" ht="18.75" hidden="false" customHeight="true" outlineLevel="0" collapsed="false">
      <c r="B53" s="23" t="str">
        <f aca="false">Data!B11</f>
        <v>Line 6</v>
      </c>
      <c r="C53" s="10" t="s">
        <v>86</v>
      </c>
      <c r="D53" s="10" t="s">
        <v>87</v>
      </c>
      <c r="E53" s="10" t="s">
        <v>88</v>
      </c>
      <c r="F53" s="10" t="s">
        <v>89</v>
      </c>
      <c r="G53" s="24" t="s">
        <v>90</v>
      </c>
      <c r="H53" s="24"/>
      <c r="I53" s="24"/>
      <c r="J53" s="24"/>
      <c r="K53" s="24"/>
      <c r="L53" s="24"/>
      <c r="M53" s="24"/>
      <c r="N53" s="24"/>
      <c r="O53" s="24"/>
      <c r="P53" s="25"/>
    </row>
    <row r="54" s="37" customFormat="true" ht="18.75" hidden="false" customHeight="true" outlineLevel="0" collapsed="false">
      <c r="B54" s="23"/>
      <c r="C54" s="26" t="str">
        <f aca="false">Data!$B$4</f>
        <v>Production</v>
      </c>
      <c r="D54" s="27" t="n">
        <f aca="false">Calculations!J9</f>
        <v>120930.9472008</v>
      </c>
      <c r="E54" s="28" t="n">
        <f aca="false">Calculations!O9</f>
        <v>-0.0752688172043011</v>
      </c>
      <c r="F54" s="27" t="n">
        <f aca="false">Calculations!E9</f>
        <v>109073.267960133</v>
      </c>
      <c r="G54" s="22"/>
      <c r="H54" s="22"/>
      <c r="I54" s="22"/>
      <c r="J54" s="22"/>
      <c r="K54" s="22"/>
      <c r="L54" s="22"/>
      <c r="M54" s="22"/>
      <c r="N54" s="22"/>
      <c r="O54" s="22"/>
      <c r="P54" s="29"/>
    </row>
    <row r="55" s="37" customFormat="true" ht="18.75" hidden="false" customHeight="true" outlineLevel="0" collapsed="false">
      <c r="B55" s="23"/>
      <c r="C55" s="30" t="str">
        <f aca="false">Data!$B$28</f>
        <v>Scrap</v>
      </c>
      <c r="D55" s="31" t="n">
        <f aca="false">Calculations!K9</f>
        <v>15721.023136104</v>
      </c>
      <c r="E55" s="32" t="n">
        <f aca="false">Calculations!P9</f>
        <v>0.00744416873449148</v>
      </c>
      <c r="F55" s="31" t="n">
        <f aca="false">Calculations!F9</f>
        <v>12772.7514272173</v>
      </c>
      <c r="G55" s="33"/>
      <c r="H55" s="33"/>
      <c r="I55" s="33"/>
      <c r="J55" s="33"/>
      <c r="K55" s="33"/>
      <c r="L55" s="33"/>
      <c r="M55" s="33"/>
      <c r="N55" s="33"/>
      <c r="O55" s="33"/>
      <c r="P55" s="29"/>
    </row>
    <row r="56" s="37" customFormat="true" ht="18.75" hidden="false" customHeight="true" outlineLevel="0" collapsed="false">
      <c r="B56" s="23"/>
      <c r="C56" s="26" t="str">
        <f aca="false">Data!$B$52</f>
        <v>Scrap Rate</v>
      </c>
      <c r="D56" s="34" t="n">
        <f aca="false">Calculations!L9</f>
        <v>0.13</v>
      </c>
      <c r="E56" s="35" t="n">
        <f aca="false">Calculations!Q9</f>
        <v>0.01</v>
      </c>
      <c r="F56" s="28" t="n">
        <f aca="false">Calculations!G9</f>
        <v>0.117102491436177</v>
      </c>
      <c r="G56" s="22"/>
      <c r="H56" s="22"/>
      <c r="I56" s="22"/>
      <c r="J56" s="22"/>
      <c r="K56" s="22"/>
      <c r="L56" s="22"/>
      <c r="M56" s="22"/>
      <c r="N56" s="22"/>
      <c r="O56" s="22"/>
      <c r="P56" s="29"/>
    </row>
    <row r="57" s="37" customFormat="true" ht="18.75" hidden="false" customHeight="true" outlineLevel="0" collapsed="false">
      <c r="B57" s="23"/>
      <c r="C57" s="30" t="str">
        <f aca="false">Data!$B$76</f>
        <v>Efficiency</v>
      </c>
      <c r="D57" s="36" t="n">
        <f aca="false">Calculations!M9</f>
        <v>0.67</v>
      </c>
      <c r="E57" s="36" t="n">
        <f aca="false">Calculations!R9</f>
        <v>-0.28</v>
      </c>
      <c r="F57" s="36" t="n">
        <f aca="false">Calculations!H9</f>
        <v>0.896666666666667</v>
      </c>
      <c r="G57" s="33"/>
      <c r="H57" s="33"/>
      <c r="I57" s="33"/>
      <c r="J57" s="33"/>
      <c r="K57" s="33"/>
      <c r="L57" s="33"/>
      <c r="M57" s="33"/>
      <c r="N57" s="33"/>
      <c r="O57" s="33"/>
      <c r="P57" s="29"/>
    </row>
    <row r="58" s="37" customFormat="true" ht="18.75" hidden="false" customHeight="true" outlineLevel="0" collapsed="false">
      <c r="B58" s="23"/>
      <c r="C58" s="26"/>
      <c r="D58" s="34"/>
      <c r="E58" s="34"/>
      <c r="F58" s="34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="37" customFormat="true" ht="12.8" hidden="false" customHeight="false" outlineLevel="0" collapsed="false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="37" customFormat="true" ht="18.75" hidden="false" customHeight="true" outlineLevel="0" collapsed="false">
      <c r="B60" s="23" t="str">
        <f aca="false">Data!B12</f>
        <v>Line 7</v>
      </c>
      <c r="C60" s="10" t="s">
        <v>86</v>
      </c>
      <c r="D60" s="10" t="s">
        <v>87</v>
      </c>
      <c r="E60" s="10" t="s">
        <v>88</v>
      </c>
      <c r="F60" s="10" t="s">
        <v>89</v>
      </c>
      <c r="G60" s="24" t="s">
        <v>90</v>
      </c>
      <c r="H60" s="24"/>
      <c r="I60" s="24"/>
      <c r="J60" s="24"/>
      <c r="K60" s="24"/>
      <c r="L60" s="24"/>
      <c r="M60" s="24"/>
      <c r="N60" s="24"/>
      <c r="O60" s="24"/>
      <c r="P60" s="25"/>
    </row>
    <row r="61" s="37" customFormat="true" ht="18.75" hidden="false" customHeight="true" outlineLevel="0" collapsed="false">
      <c r="B61" s="23"/>
      <c r="C61" s="26" t="str">
        <f aca="false">Data!$B$4</f>
        <v>Production</v>
      </c>
      <c r="D61" s="27" t="n">
        <f aca="false">Calculations!J10</f>
        <v>94827.76375</v>
      </c>
      <c r="E61" s="28" t="n">
        <f aca="false">Calculations!O10</f>
        <v>0.115044247787611</v>
      </c>
      <c r="F61" s="27" t="n">
        <f aca="false">Calculations!E10</f>
        <v>84736.4397916667</v>
      </c>
      <c r="G61" s="22"/>
      <c r="H61" s="22"/>
      <c r="I61" s="22"/>
      <c r="J61" s="22"/>
      <c r="K61" s="22"/>
      <c r="L61" s="22"/>
      <c r="M61" s="22"/>
      <c r="N61" s="22"/>
      <c r="O61" s="22"/>
      <c r="P61" s="29"/>
    </row>
    <row r="62" s="37" customFormat="true" ht="18.75" hidden="false" customHeight="true" outlineLevel="0" collapsed="false">
      <c r="B62" s="23"/>
      <c r="C62" s="30" t="str">
        <f aca="false">Data!$B$28</f>
        <v>Scrap</v>
      </c>
      <c r="D62" s="31" t="n">
        <f aca="false">Calculations!K10</f>
        <v>10431.0540125</v>
      </c>
      <c r="E62" s="32" t="n">
        <f aca="false">Calculations!P10</f>
        <v>-0.0458567980691874</v>
      </c>
      <c r="F62" s="31" t="n">
        <f aca="false">Calculations!F10</f>
        <v>8670.62379375</v>
      </c>
      <c r="G62" s="33"/>
      <c r="H62" s="33"/>
      <c r="I62" s="33"/>
      <c r="J62" s="33"/>
      <c r="K62" s="33"/>
      <c r="L62" s="33"/>
      <c r="M62" s="33"/>
      <c r="N62" s="33"/>
      <c r="O62" s="33"/>
      <c r="P62" s="29"/>
    </row>
    <row r="63" s="37" customFormat="true" ht="18.75" hidden="false" customHeight="true" outlineLevel="0" collapsed="false">
      <c r="B63" s="23"/>
      <c r="C63" s="26" t="str">
        <f aca="false">Data!$B$52</f>
        <v>Scrap Rate</v>
      </c>
      <c r="D63" s="34" t="n">
        <f aca="false">Calculations!L10</f>
        <v>0.11</v>
      </c>
      <c r="E63" s="35" t="n">
        <f aca="false">Calculations!Q10</f>
        <v>-0.02</v>
      </c>
      <c r="F63" s="28" t="n">
        <f aca="false">Calculations!G10</f>
        <v>0.102324617544325</v>
      </c>
      <c r="G63" s="22"/>
      <c r="H63" s="22"/>
      <c r="I63" s="22"/>
      <c r="J63" s="22"/>
      <c r="K63" s="22"/>
      <c r="L63" s="22"/>
      <c r="M63" s="22"/>
      <c r="N63" s="22"/>
      <c r="O63" s="22"/>
      <c r="P63" s="29"/>
    </row>
    <row r="64" s="37" customFormat="true" ht="18.75" hidden="false" customHeight="true" outlineLevel="0" collapsed="false">
      <c r="B64" s="23"/>
      <c r="C64" s="30" t="str">
        <f aca="false">Data!$B$76</f>
        <v>Efficiency</v>
      </c>
      <c r="D64" s="36" t="n">
        <f aca="false">Calculations!M10</f>
        <v>1.09</v>
      </c>
      <c r="E64" s="36" t="n">
        <f aca="false">Calculations!R10</f>
        <v>0.12</v>
      </c>
      <c r="F64" s="36" t="n">
        <f aca="false">Calculations!H10</f>
        <v>0.948333333333333</v>
      </c>
      <c r="G64" s="33"/>
      <c r="H64" s="33"/>
      <c r="I64" s="33"/>
      <c r="J64" s="33"/>
      <c r="K64" s="33"/>
      <c r="L64" s="33"/>
      <c r="M64" s="33"/>
      <c r="N64" s="33"/>
      <c r="O64" s="33"/>
      <c r="P64" s="29"/>
    </row>
    <row r="65" s="37" customFormat="true" ht="18.75" hidden="false" customHeight="true" outlineLevel="0" collapsed="false">
      <c r="B65" s="23"/>
      <c r="C65" s="26"/>
      <c r="D65" s="34"/>
      <c r="E65" s="34"/>
      <c r="F65" s="34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="37" customFormat="true" ht="12.8" hidden="false" customHeight="false" outlineLevel="0" collapsed="false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="37" customFormat="true" ht="18.75" hidden="false" customHeight="true" outlineLevel="0" collapsed="false">
      <c r="B67" s="23" t="str">
        <f aca="false">Data!B13</f>
        <v>Line 8</v>
      </c>
      <c r="C67" s="10" t="s">
        <v>86</v>
      </c>
      <c r="D67" s="10" t="s">
        <v>87</v>
      </c>
      <c r="E67" s="10" t="s">
        <v>88</v>
      </c>
      <c r="F67" s="10" t="s">
        <v>89</v>
      </c>
      <c r="G67" s="24" t="s">
        <v>90</v>
      </c>
      <c r="H67" s="24"/>
      <c r="I67" s="24"/>
      <c r="J67" s="24"/>
      <c r="K67" s="24"/>
      <c r="L67" s="24"/>
      <c r="M67" s="24"/>
      <c r="N67" s="24"/>
      <c r="O67" s="24"/>
      <c r="P67" s="25"/>
    </row>
    <row r="68" s="37" customFormat="true" ht="18.75" hidden="false" customHeight="true" outlineLevel="0" collapsed="false">
      <c r="B68" s="23"/>
      <c r="C68" s="26" t="str">
        <f aca="false">Data!$B$4</f>
        <v>Production</v>
      </c>
      <c r="D68" s="27" t="n">
        <f aca="false">Calculations!J11</f>
        <v>69078.1550976</v>
      </c>
      <c r="E68" s="28" t="n">
        <f aca="false">Calculations!O11</f>
        <v>0.0740740740740741</v>
      </c>
      <c r="F68" s="27" t="n">
        <f aca="false">Calculations!E11</f>
        <v>74997.1869696</v>
      </c>
      <c r="G68" s="22"/>
      <c r="H68" s="22"/>
      <c r="I68" s="22"/>
      <c r="J68" s="22"/>
      <c r="K68" s="22"/>
      <c r="L68" s="22"/>
      <c r="M68" s="22"/>
      <c r="N68" s="22"/>
      <c r="O68" s="22"/>
      <c r="P68" s="29"/>
    </row>
    <row r="69" s="37" customFormat="true" ht="18.75" hidden="false" customHeight="true" outlineLevel="0" collapsed="false">
      <c r="B69" s="23"/>
      <c r="C69" s="30" t="str">
        <f aca="false">Data!$B$28</f>
        <v>Scrap</v>
      </c>
      <c r="D69" s="31" t="n">
        <f aca="false">Calculations!K11</f>
        <v>8289.378611712</v>
      </c>
      <c r="E69" s="32" t="n">
        <f aca="false">Calculations!P11</f>
        <v>0.228395061728395</v>
      </c>
      <c r="F69" s="31" t="n">
        <f aca="false">Calculations!F11</f>
        <v>7597.05532061867</v>
      </c>
      <c r="G69" s="33"/>
      <c r="H69" s="33"/>
      <c r="I69" s="33"/>
      <c r="J69" s="33"/>
      <c r="K69" s="33"/>
      <c r="L69" s="33"/>
      <c r="M69" s="33"/>
      <c r="N69" s="33"/>
      <c r="O69" s="33"/>
      <c r="P69" s="29"/>
    </row>
    <row r="70" s="37" customFormat="true" ht="18.75" hidden="false" customHeight="true" outlineLevel="0" collapsed="false">
      <c r="B70" s="23"/>
      <c r="C70" s="26" t="str">
        <f aca="false">Data!$B$52</f>
        <v>Scrap Rate</v>
      </c>
      <c r="D70" s="34" t="n">
        <f aca="false">Calculations!L11</f>
        <v>0.12</v>
      </c>
      <c r="E70" s="35" t="n">
        <f aca="false">Calculations!Q11</f>
        <v>0.02</v>
      </c>
      <c r="F70" s="28" t="n">
        <f aca="false">Calculations!G11</f>
        <v>0.101297870328098</v>
      </c>
      <c r="G70" s="22"/>
      <c r="H70" s="22"/>
      <c r="I70" s="22"/>
      <c r="J70" s="22"/>
      <c r="K70" s="22"/>
      <c r="L70" s="22"/>
      <c r="M70" s="22"/>
      <c r="N70" s="22"/>
      <c r="O70" s="22"/>
      <c r="P70" s="29"/>
    </row>
    <row r="71" s="37" customFormat="true" ht="18.75" hidden="false" customHeight="true" outlineLevel="0" collapsed="false">
      <c r="B71" s="23"/>
      <c r="C71" s="30" t="str">
        <f aca="false">Data!$B$76</f>
        <v>Efficiency</v>
      </c>
      <c r="D71" s="36" t="n">
        <f aca="false">Calculations!M11</f>
        <v>0.93</v>
      </c>
      <c r="E71" s="36" t="n">
        <f aca="false">Calculations!R11</f>
        <v>0.0600000000000001</v>
      </c>
      <c r="F71" s="36" t="n">
        <f aca="false">Calculations!H11</f>
        <v>0.863333333333333</v>
      </c>
      <c r="G71" s="33"/>
      <c r="H71" s="33"/>
      <c r="I71" s="33"/>
      <c r="J71" s="33"/>
      <c r="K71" s="33"/>
      <c r="L71" s="33"/>
      <c r="M71" s="33"/>
      <c r="N71" s="33"/>
      <c r="O71" s="33"/>
      <c r="P71" s="29"/>
    </row>
    <row r="72" s="37" customFormat="true" ht="18.75" hidden="false" customHeight="true" outlineLevel="0" collapsed="false">
      <c r="B72" s="23"/>
      <c r="C72" s="26"/>
      <c r="D72" s="34"/>
      <c r="E72" s="34"/>
      <c r="F72" s="34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="37" customFormat="true" ht="12.8" hidden="false" customHeight="false" outlineLevel="0" collapsed="false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="37" customFormat="true" ht="18.75" hidden="false" customHeight="true" outlineLevel="0" collapsed="false">
      <c r="B74" s="23" t="str">
        <f aca="false">Data!B14</f>
        <v>Line 9</v>
      </c>
      <c r="C74" s="10" t="s">
        <v>86</v>
      </c>
      <c r="D74" s="10" t="s">
        <v>87</v>
      </c>
      <c r="E74" s="10" t="s">
        <v>88</v>
      </c>
      <c r="F74" s="10" t="s">
        <v>89</v>
      </c>
      <c r="G74" s="24" t="s">
        <v>90</v>
      </c>
      <c r="H74" s="24"/>
      <c r="I74" s="24"/>
      <c r="J74" s="24"/>
      <c r="K74" s="24"/>
      <c r="L74" s="24"/>
      <c r="M74" s="24"/>
      <c r="N74" s="24"/>
      <c r="O74" s="24"/>
      <c r="P74" s="25"/>
    </row>
    <row r="75" s="37" customFormat="true" ht="18.75" hidden="false" customHeight="true" outlineLevel="0" collapsed="false">
      <c r="B75" s="23"/>
      <c r="C75" s="26" t="str">
        <f aca="false">Data!$B$4</f>
        <v>Production</v>
      </c>
      <c r="D75" s="27" t="n">
        <f aca="false">Calculations!J12</f>
        <v>88301.488128</v>
      </c>
      <c r="E75" s="28" t="n">
        <f aca="false">Calculations!O12</f>
        <v>0.0196078431372549</v>
      </c>
      <c r="F75" s="27" t="n">
        <f aca="false">Calculations!E12</f>
        <v>86610.7824213333</v>
      </c>
      <c r="G75" s="22"/>
      <c r="H75" s="22"/>
      <c r="I75" s="22"/>
      <c r="J75" s="22"/>
      <c r="K75" s="22"/>
      <c r="L75" s="22"/>
      <c r="M75" s="22"/>
      <c r="N75" s="22"/>
      <c r="O75" s="22"/>
      <c r="P75" s="29"/>
    </row>
    <row r="76" s="37" customFormat="true" ht="18.75" hidden="false" customHeight="true" outlineLevel="0" collapsed="false">
      <c r="B76" s="23"/>
      <c r="C76" s="30" t="str">
        <f aca="false">Data!$B$28</f>
        <v>Scrap</v>
      </c>
      <c r="D76" s="31" t="n">
        <f aca="false">Calculations!K12</f>
        <v>7064.11905024</v>
      </c>
      <c r="E76" s="32" t="n">
        <f aca="false">Calculations!P12</f>
        <v>-0.470588235294118</v>
      </c>
      <c r="F76" s="31" t="n">
        <f aca="false">Calculations!F12</f>
        <v>7785.74130304</v>
      </c>
      <c r="G76" s="33"/>
      <c r="H76" s="33"/>
      <c r="I76" s="33"/>
      <c r="J76" s="33"/>
      <c r="K76" s="33"/>
      <c r="L76" s="33"/>
      <c r="M76" s="33"/>
      <c r="N76" s="33"/>
      <c r="O76" s="33"/>
      <c r="P76" s="29"/>
    </row>
    <row r="77" s="37" customFormat="true" ht="18.75" hidden="false" customHeight="true" outlineLevel="0" collapsed="false">
      <c r="B77" s="23"/>
      <c r="C77" s="26" t="str">
        <f aca="false">Data!$B$52</f>
        <v>Scrap Rate</v>
      </c>
      <c r="D77" s="34" t="n">
        <f aca="false">Calculations!L12</f>
        <v>0.08</v>
      </c>
      <c r="E77" s="35" t="n">
        <f aca="false">Calculations!Q12</f>
        <v>-0.04</v>
      </c>
      <c r="F77" s="28" t="n">
        <f aca="false">Calculations!G12</f>
        <v>0.0898934415020626</v>
      </c>
      <c r="G77" s="22"/>
      <c r="H77" s="22"/>
      <c r="I77" s="22"/>
      <c r="J77" s="22"/>
      <c r="K77" s="22"/>
      <c r="L77" s="22"/>
      <c r="M77" s="22"/>
      <c r="N77" s="22"/>
      <c r="O77" s="22"/>
      <c r="P77" s="29"/>
    </row>
    <row r="78" s="37" customFormat="true" ht="18.75" hidden="false" customHeight="true" outlineLevel="0" collapsed="false">
      <c r="B78" s="23"/>
      <c r="C78" s="30" t="str">
        <f aca="false">Data!$B$76</f>
        <v>Efficiency</v>
      </c>
      <c r="D78" s="36" t="n">
        <f aca="false">Calculations!M12</f>
        <v>1.04</v>
      </c>
      <c r="E78" s="36" t="n">
        <f aca="false">Calculations!R12</f>
        <v>0.18</v>
      </c>
      <c r="F78" s="36" t="n">
        <f aca="false">Calculations!H12</f>
        <v>0.96</v>
      </c>
      <c r="G78" s="33"/>
      <c r="H78" s="33"/>
      <c r="I78" s="33"/>
      <c r="J78" s="33"/>
      <c r="K78" s="33"/>
      <c r="L78" s="33"/>
      <c r="M78" s="33"/>
      <c r="N78" s="33"/>
      <c r="O78" s="33"/>
      <c r="P78" s="29"/>
    </row>
    <row r="79" s="37" customFormat="true" ht="18.75" hidden="false" customHeight="true" outlineLevel="0" collapsed="false">
      <c r="B79" s="23"/>
      <c r="C79" s="26"/>
      <c r="D79" s="34"/>
      <c r="E79" s="34"/>
      <c r="F79" s="34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="37" customFormat="true" ht="12.8" hidden="false" customHeight="false" outlineLevel="0" collapsed="false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="37" customFormat="true" ht="18.75" hidden="false" customHeight="true" outlineLevel="0" collapsed="false">
      <c r="B81" s="23" t="str">
        <f aca="false">Data!B15</f>
        <v>Line 10</v>
      </c>
      <c r="C81" s="10" t="s">
        <v>86</v>
      </c>
      <c r="D81" s="10" t="s">
        <v>87</v>
      </c>
      <c r="E81" s="10" t="s">
        <v>88</v>
      </c>
      <c r="F81" s="10" t="s">
        <v>89</v>
      </c>
      <c r="G81" s="24" t="s">
        <v>90</v>
      </c>
      <c r="H81" s="24"/>
      <c r="I81" s="24"/>
      <c r="J81" s="24"/>
      <c r="K81" s="24"/>
      <c r="L81" s="24"/>
      <c r="M81" s="24"/>
      <c r="N81" s="24"/>
      <c r="O81" s="24"/>
      <c r="P81" s="25"/>
    </row>
    <row r="82" s="37" customFormat="true" ht="18.75" hidden="false" customHeight="true" outlineLevel="0" collapsed="false">
      <c r="B82" s="23"/>
      <c r="C82" s="26" t="str">
        <f aca="false">Data!$B$4</f>
        <v>Production</v>
      </c>
      <c r="D82" s="27" t="n">
        <f aca="false">Calculations!J13</f>
        <v>119640.154788</v>
      </c>
      <c r="E82" s="28" t="n">
        <f aca="false">Calculations!O13</f>
        <v>-0.0101010101010101</v>
      </c>
      <c r="F82" s="27" t="n">
        <f aca="false">Calculations!E13</f>
        <v>110999.819331333</v>
      </c>
      <c r="G82" s="22"/>
      <c r="H82" s="22"/>
      <c r="I82" s="22"/>
      <c r="J82" s="22"/>
      <c r="K82" s="22"/>
      <c r="L82" s="22"/>
      <c r="M82" s="22"/>
      <c r="N82" s="22"/>
      <c r="O82" s="22"/>
      <c r="P82" s="29"/>
    </row>
    <row r="83" s="37" customFormat="true" ht="18.75" hidden="false" customHeight="true" outlineLevel="0" collapsed="false">
      <c r="B83" s="23"/>
      <c r="C83" s="30" t="str">
        <f aca="false">Data!$B$28</f>
        <v>Scrap</v>
      </c>
      <c r="D83" s="31" t="n">
        <f aca="false">Calculations!K13</f>
        <v>8374.81083516</v>
      </c>
      <c r="E83" s="32" t="n">
        <f aca="false">Calculations!P13</f>
        <v>-0.01010101010101</v>
      </c>
      <c r="F83" s="31" t="n">
        <f aca="false">Calculations!F13</f>
        <v>9779.74521986</v>
      </c>
      <c r="G83" s="33"/>
      <c r="H83" s="33"/>
      <c r="I83" s="33"/>
      <c r="J83" s="33"/>
      <c r="K83" s="33"/>
      <c r="L83" s="33"/>
      <c r="M83" s="33"/>
      <c r="N83" s="33"/>
      <c r="O83" s="33"/>
      <c r="P83" s="29"/>
    </row>
    <row r="84" s="37" customFormat="true" ht="18.75" hidden="false" customHeight="true" outlineLevel="0" collapsed="false">
      <c r="B84" s="23"/>
      <c r="C84" s="26" t="str">
        <f aca="false">Data!$B$52</f>
        <v>Scrap Rate</v>
      </c>
      <c r="D84" s="34" t="n">
        <f aca="false">Calculations!L13</f>
        <v>0.07</v>
      </c>
      <c r="E84" s="35" t="n">
        <f aca="false">Calculations!Q13</f>
        <v>1.38777878078145E-017</v>
      </c>
      <c r="F84" s="28" t="n">
        <f aca="false">Calculations!G13</f>
        <v>0.0881059561968075</v>
      </c>
      <c r="G84" s="22"/>
      <c r="H84" s="22"/>
      <c r="I84" s="22"/>
      <c r="J84" s="22"/>
      <c r="K84" s="22"/>
      <c r="L84" s="22"/>
      <c r="M84" s="22"/>
      <c r="N84" s="22"/>
      <c r="O84" s="22"/>
      <c r="P84" s="29"/>
    </row>
    <row r="85" s="37" customFormat="true" ht="18.75" hidden="false" customHeight="true" outlineLevel="0" collapsed="false">
      <c r="B85" s="23"/>
      <c r="C85" s="30" t="str">
        <f aca="false">Data!$B$76</f>
        <v>Efficiency</v>
      </c>
      <c r="D85" s="36" t="n">
        <f aca="false">Calculations!M13</f>
        <v>0.87</v>
      </c>
      <c r="E85" s="36" t="n">
        <f aca="false">Calculations!R13</f>
        <v>-0.17</v>
      </c>
      <c r="F85" s="36" t="n">
        <f aca="false">Calculations!H13</f>
        <v>0.926666666666667</v>
      </c>
      <c r="G85" s="33"/>
      <c r="H85" s="33"/>
      <c r="I85" s="33"/>
      <c r="J85" s="33"/>
      <c r="K85" s="33"/>
      <c r="L85" s="33"/>
      <c r="M85" s="33"/>
      <c r="N85" s="33"/>
      <c r="O85" s="33"/>
      <c r="P85" s="29"/>
    </row>
    <row r="86" s="37" customFormat="true" ht="18.75" hidden="false" customHeight="true" outlineLevel="0" collapsed="false">
      <c r="B86" s="23"/>
      <c r="C86" s="26"/>
      <c r="D86" s="34"/>
      <c r="E86" s="34"/>
      <c r="F86" s="34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="37" customFormat="true" ht="12.8" hidden="false" customHeight="false" outlineLevel="0" collapsed="false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="37" customFormat="true" ht="18.75" hidden="false" customHeight="true" outlineLevel="0" collapsed="false">
      <c r="B88" s="23" t="str">
        <f aca="false">Data!B16</f>
        <v>Line 11</v>
      </c>
      <c r="C88" s="10" t="s">
        <v>86</v>
      </c>
      <c r="D88" s="10" t="s">
        <v>87</v>
      </c>
      <c r="E88" s="10" t="s">
        <v>88</v>
      </c>
      <c r="F88" s="10" t="s">
        <v>89</v>
      </c>
      <c r="G88" s="24" t="s">
        <v>90</v>
      </c>
      <c r="H88" s="24"/>
      <c r="I88" s="24"/>
      <c r="J88" s="24"/>
      <c r="K88" s="24"/>
      <c r="L88" s="24"/>
      <c r="M88" s="24"/>
      <c r="N88" s="24"/>
      <c r="O88" s="24"/>
      <c r="P88" s="25"/>
    </row>
    <row r="89" s="37" customFormat="true" ht="18.75" hidden="false" customHeight="true" outlineLevel="0" collapsed="false">
      <c r="B89" s="23"/>
      <c r="C89" s="26" t="str">
        <f aca="false">Data!$B$4</f>
        <v>Production</v>
      </c>
      <c r="D89" s="27" t="n">
        <f aca="false">Calculations!J14</f>
        <v>95969.0497493</v>
      </c>
      <c r="E89" s="28" t="n">
        <f aca="false">Calculations!O14</f>
        <v>-0.0989010989010988</v>
      </c>
      <c r="F89" s="27" t="n">
        <f aca="false">Calculations!E14</f>
        <v>100756.231829883</v>
      </c>
      <c r="G89" s="22"/>
      <c r="H89" s="22"/>
      <c r="I89" s="22"/>
      <c r="J89" s="22"/>
      <c r="K89" s="22"/>
      <c r="L89" s="22"/>
      <c r="M89" s="22"/>
      <c r="N89" s="22"/>
      <c r="O89" s="22"/>
      <c r="P89" s="29"/>
    </row>
    <row r="90" s="37" customFormat="true" ht="18.75" hidden="false" customHeight="true" outlineLevel="0" collapsed="false">
      <c r="B90" s="23"/>
      <c r="C90" s="30" t="str">
        <f aca="false">Data!$B$28</f>
        <v>Scrap</v>
      </c>
      <c r="D90" s="31" t="n">
        <f aca="false">Calculations!K14</f>
        <v>8637.214477437</v>
      </c>
      <c r="E90" s="32" t="n">
        <f aca="false">Calculations!P14</f>
        <v>-0.098901098901099</v>
      </c>
      <c r="F90" s="31" t="n">
        <f aca="false">Calculations!F14</f>
        <v>10127.1147863562</v>
      </c>
      <c r="G90" s="33"/>
      <c r="H90" s="33"/>
      <c r="I90" s="33"/>
      <c r="J90" s="33"/>
      <c r="K90" s="33"/>
      <c r="L90" s="33"/>
      <c r="M90" s="33"/>
      <c r="N90" s="33"/>
      <c r="O90" s="33"/>
      <c r="P90" s="29"/>
    </row>
    <row r="91" s="37" customFormat="true" ht="18.75" hidden="false" customHeight="true" outlineLevel="0" collapsed="false">
      <c r="B91" s="23"/>
      <c r="C91" s="26" t="str">
        <f aca="false">Data!$B$52</f>
        <v>Scrap Rate</v>
      </c>
      <c r="D91" s="34" t="n">
        <f aca="false">Calculations!L14</f>
        <v>0.09</v>
      </c>
      <c r="E91" s="35" t="n">
        <f aca="false">Calculations!Q14</f>
        <v>-1.38777878078145E-017</v>
      </c>
      <c r="F91" s="28" t="n">
        <f aca="false">Calculations!G14</f>
        <v>0.100511051301073</v>
      </c>
      <c r="G91" s="22"/>
      <c r="H91" s="22"/>
      <c r="I91" s="22"/>
      <c r="J91" s="22"/>
      <c r="K91" s="22"/>
      <c r="L91" s="22"/>
      <c r="M91" s="22"/>
      <c r="N91" s="22"/>
      <c r="O91" s="22"/>
      <c r="P91" s="29"/>
    </row>
    <row r="92" s="37" customFormat="true" ht="18.75" hidden="false" customHeight="true" outlineLevel="0" collapsed="false">
      <c r="B92" s="23"/>
      <c r="C92" s="30" t="str">
        <f aca="false">Data!$B$76</f>
        <v>Efficiency</v>
      </c>
      <c r="D92" s="36" t="n">
        <f aca="false">Calculations!M14</f>
        <v>0.93</v>
      </c>
      <c r="E92" s="36" t="n">
        <f aca="false">Calculations!R14</f>
        <v>0.23</v>
      </c>
      <c r="F92" s="36" t="n">
        <f aca="false">Calculations!H14</f>
        <v>0.836666666666667</v>
      </c>
      <c r="G92" s="33"/>
      <c r="H92" s="33"/>
      <c r="I92" s="33"/>
      <c r="J92" s="33"/>
      <c r="K92" s="33"/>
      <c r="L92" s="33"/>
      <c r="M92" s="33"/>
      <c r="N92" s="33"/>
      <c r="O92" s="33"/>
      <c r="P92" s="29"/>
    </row>
    <row r="93" s="37" customFormat="true" ht="18.75" hidden="false" customHeight="true" outlineLevel="0" collapsed="false">
      <c r="B93" s="23"/>
      <c r="C93" s="26"/>
      <c r="D93" s="34"/>
      <c r="E93" s="34"/>
      <c r="F93" s="34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="37" customFormat="true" ht="12.8" hidden="false" customHeight="false" outlineLevel="0" collapsed="false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="37" customFormat="true" ht="18.75" hidden="false" customHeight="true" outlineLevel="0" collapsed="false">
      <c r="B95" s="23" t="str">
        <f aca="false">Data!B17</f>
        <v>Line 12</v>
      </c>
      <c r="C95" s="10" t="s">
        <v>86</v>
      </c>
      <c r="D95" s="10" t="s">
        <v>87</v>
      </c>
      <c r="E95" s="10" t="s">
        <v>88</v>
      </c>
      <c r="F95" s="10" t="s">
        <v>89</v>
      </c>
      <c r="G95" s="24" t="s">
        <v>90</v>
      </c>
      <c r="H95" s="24"/>
      <c r="I95" s="24"/>
      <c r="J95" s="24"/>
      <c r="K95" s="24"/>
      <c r="L95" s="24"/>
      <c r="M95" s="24"/>
      <c r="N95" s="24"/>
      <c r="O95" s="24"/>
      <c r="P95" s="25"/>
    </row>
    <row r="96" s="37" customFormat="true" ht="18.75" hidden="false" customHeight="true" outlineLevel="0" collapsed="false">
      <c r="B96" s="23"/>
      <c r="C96" s="26" t="str">
        <f aca="false">Data!$B$4</f>
        <v>Production</v>
      </c>
      <c r="D96" s="27" t="n">
        <f aca="false">Calculations!J15</f>
        <v>56787.0086784</v>
      </c>
      <c r="E96" s="28" t="n">
        <f aca="false">Calculations!O15</f>
        <v>0.0196078431372549</v>
      </c>
      <c r="F96" s="27" t="n">
        <f aca="false">Calculations!E15</f>
        <v>67957.6697664</v>
      </c>
      <c r="G96" s="22"/>
      <c r="H96" s="22"/>
      <c r="I96" s="22"/>
      <c r="J96" s="22"/>
      <c r="K96" s="22"/>
      <c r="L96" s="22"/>
      <c r="M96" s="22"/>
      <c r="N96" s="22"/>
      <c r="O96" s="22"/>
      <c r="P96" s="29"/>
    </row>
    <row r="97" s="37" customFormat="true" ht="18.75" hidden="false" customHeight="true" outlineLevel="0" collapsed="false">
      <c r="B97" s="23"/>
      <c r="C97" s="30" t="str">
        <f aca="false">Data!$B$28</f>
        <v>Scrap</v>
      </c>
      <c r="D97" s="31" t="n">
        <f aca="false">Calculations!K15</f>
        <v>5110.830781056</v>
      </c>
      <c r="E97" s="32" t="n">
        <f aca="false">Calculations!P15</f>
        <v>0.34640522875817</v>
      </c>
      <c r="F97" s="31" t="n">
        <f aca="false">Calculations!F15</f>
        <v>6974.371069376</v>
      </c>
      <c r="G97" s="33"/>
      <c r="H97" s="33"/>
      <c r="I97" s="33"/>
      <c r="J97" s="33"/>
      <c r="K97" s="33"/>
      <c r="L97" s="33"/>
      <c r="M97" s="33"/>
      <c r="N97" s="33"/>
      <c r="O97" s="33"/>
      <c r="P97" s="29"/>
    </row>
    <row r="98" s="37" customFormat="true" ht="18.75" hidden="false" customHeight="true" outlineLevel="0" collapsed="false">
      <c r="B98" s="23"/>
      <c r="C98" s="26" t="str">
        <f aca="false">Data!$B$52</f>
        <v>Scrap Rate</v>
      </c>
      <c r="D98" s="34" t="n">
        <f aca="false">Calculations!L15</f>
        <v>0.09</v>
      </c>
      <c r="E98" s="35" t="n">
        <f aca="false">Calculations!Q15</f>
        <v>0.03</v>
      </c>
      <c r="F98" s="28" t="n">
        <f aca="false">Calculations!G15</f>
        <v>0.102628166818402</v>
      </c>
      <c r="G98" s="22"/>
      <c r="H98" s="22"/>
      <c r="I98" s="22"/>
      <c r="J98" s="22"/>
      <c r="K98" s="22"/>
      <c r="L98" s="22"/>
      <c r="M98" s="22"/>
      <c r="N98" s="22"/>
      <c r="O98" s="22"/>
      <c r="P98" s="29"/>
    </row>
    <row r="99" s="37" customFormat="true" ht="18.75" hidden="false" customHeight="true" outlineLevel="0" collapsed="false">
      <c r="B99" s="23"/>
      <c r="C99" s="30" t="str">
        <f aca="false">Data!$B$76</f>
        <v>Efficiency</v>
      </c>
      <c r="D99" s="36" t="n">
        <f aca="false">Calculations!M15</f>
        <v>0.84</v>
      </c>
      <c r="E99" s="36" t="n">
        <f aca="false">Calculations!R15</f>
        <v>-0.2</v>
      </c>
      <c r="F99" s="36" t="n">
        <f aca="false">Calculations!H15</f>
        <v>0.953333333333333</v>
      </c>
      <c r="G99" s="33"/>
      <c r="H99" s="33"/>
      <c r="I99" s="33"/>
      <c r="J99" s="33"/>
      <c r="K99" s="33"/>
      <c r="L99" s="33"/>
      <c r="M99" s="33"/>
      <c r="N99" s="33"/>
      <c r="O99" s="33"/>
      <c r="P99" s="29"/>
    </row>
    <row r="100" s="37" customFormat="true" ht="18.75" hidden="false" customHeight="true" outlineLevel="0" collapsed="false">
      <c r="B100" s="23"/>
      <c r="C100" s="26"/>
      <c r="D100" s="34"/>
      <c r="E100" s="34"/>
      <c r="F100" s="34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="37" customFormat="true" ht="12.8" hidden="false" customHeight="false" outlineLevel="0" collapsed="false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="37" customFormat="true" ht="18.75" hidden="false" customHeight="true" outlineLevel="0" collapsed="false">
      <c r="B102" s="23" t="str">
        <f aca="false">Data!B18</f>
        <v>Line 13</v>
      </c>
      <c r="C102" s="10" t="s">
        <v>86</v>
      </c>
      <c r="D102" s="10" t="s">
        <v>87</v>
      </c>
      <c r="E102" s="10" t="s">
        <v>88</v>
      </c>
      <c r="F102" s="10" t="s">
        <v>89</v>
      </c>
      <c r="G102" s="24" t="s">
        <v>90</v>
      </c>
      <c r="H102" s="24"/>
      <c r="I102" s="24"/>
      <c r="J102" s="24"/>
      <c r="K102" s="24"/>
      <c r="L102" s="24"/>
      <c r="M102" s="24"/>
      <c r="N102" s="24"/>
      <c r="O102" s="24"/>
      <c r="P102" s="25"/>
    </row>
    <row r="103" s="37" customFormat="true" ht="18.75" hidden="false" customHeight="true" outlineLevel="0" collapsed="false">
      <c r="B103" s="23"/>
      <c r="C103" s="26" t="str">
        <f aca="false">Data!$B$4</f>
        <v>Production</v>
      </c>
      <c r="D103" s="27" t="n">
        <f aca="false">Calculations!J16</f>
        <v>100887.2172</v>
      </c>
      <c r="E103" s="28" t="n">
        <f aca="false">Calculations!O16</f>
        <v>0.0825688073394495</v>
      </c>
      <c r="F103" s="27" t="n">
        <f aca="false">Calculations!E16</f>
        <v>95618.7162</v>
      </c>
      <c r="G103" s="22"/>
      <c r="H103" s="22"/>
      <c r="I103" s="22"/>
      <c r="J103" s="22"/>
      <c r="K103" s="22"/>
      <c r="L103" s="22"/>
      <c r="M103" s="22"/>
      <c r="N103" s="22"/>
      <c r="O103" s="22"/>
      <c r="P103" s="29"/>
    </row>
    <row r="104" s="37" customFormat="true" ht="18.75" hidden="false" customHeight="true" outlineLevel="0" collapsed="false">
      <c r="B104" s="23"/>
      <c r="C104" s="30" t="str">
        <f aca="false">Data!$B$28</f>
        <v>Scrap</v>
      </c>
      <c r="D104" s="31" t="n">
        <f aca="false">Calculations!K16</f>
        <v>11097.593892</v>
      </c>
      <c r="E104" s="32" t="n">
        <f aca="false">Calculations!P16</f>
        <v>-0.0842368640533778</v>
      </c>
      <c r="F104" s="31" t="n">
        <f aca="false">Calculations!F16</f>
        <v>10489.022382</v>
      </c>
      <c r="G104" s="33"/>
      <c r="H104" s="33"/>
      <c r="I104" s="33"/>
      <c r="J104" s="33"/>
      <c r="K104" s="33"/>
      <c r="L104" s="33"/>
      <c r="M104" s="33"/>
      <c r="N104" s="33"/>
      <c r="O104" s="33"/>
      <c r="P104" s="29"/>
    </row>
    <row r="105" s="37" customFormat="true" ht="18.75" hidden="false" customHeight="true" outlineLevel="0" collapsed="false">
      <c r="B105" s="23"/>
      <c r="C105" s="26" t="str">
        <f aca="false">Data!$B$52</f>
        <v>Scrap Rate</v>
      </c>
      <c r="D105" s="34" t="n">
        <f aca="false">Calculations!L16</f>
        <v>0.11</v>
      </c>
      <c r="E105" s="35" t="n">
        <f aca="false">Calculations!Q16</f>
        <v>-0.02</v>
      </c>
      <c r="F105" s="28" t="n">
        <f aca="false">Calculations!G16</f>
        <v>0.109696331417593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9"/>
    </row>
    <row r="106" s="37" customFormat="true" ht="18.75" hidden="false" customHeight="true" outlineLevel="0" collapsed="false">
      <c r="B106" s="23"/>
      <c r="C106" s="30" t="str">
        <f aca="false">Data!$B$76</f>
        <v>Efficiency</v>
      </c>
      <c r="D106" s="36" t="n">
        <f aca="false">Calculations!M16</f>
        <v>0.67</v>
      </c>
      <c r="E106" s="36" t="n">
        <f aca="false">Calculations!R16</f>
        <v>-0.0499999999999999</v>
      </c>
      <c r="F106" s="36" t="n">
        <f aca="false">Calculations!H16</f>
        <v>0.711666666666667</v>
      </c>
      <c r="G106" s="33"/>
      <c r="H106" s="33"/>
      <c r="I106" s="33"/>
      <c r="J106" s="33"/>
      <c r="K106" s="33"/>
      <c r="L106" s="33"/>
      <c r="M106" s="33"/>
      <c r="N106" s="33"/>
      <c r="O106" s="33"/>
      <c r="P106" s="29"/>
    </row>
    <row r="107" s="37" customFormat="true" ht="18.75" hidden="false" customHeight="true" outlineLevel="0" collapsed="false">
      <c r="B107" s="23"/>
      <c r="C107" s="26"/>
      <c r="D107" s="34"/>
      <c r="E107" s="34"/>
      <c r="F107" s="34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="37" customFormat="true" ht="12.8" hidden="false" customHeight="false" outlineLevel="0" collapsed="false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="37" customFormat="true" ht="18.75" hidden="false" customHeight="true" outlineLevel="0" collapsed="false">
      <c r="B109" s="23" t="str">
        <f aca="false">Data!B19</f>
        <v>Line 14</v>
      </c>
      <c r="C109" s="10" t="s">
        <v>86</v>
      </c>
      <c r="D109" s="10" t="s">
        <v>87</v>
      </c>
      <c r="E109" s="10" t="s">
        <v>88</v>
      </c>
      <c r="F109" s="10" t="s">
        <v>89</v>
      </c>
      <c r="G109" s="24" t="s">
        <v>90</v>
      </c>
      <c r="H109" s="24"/>
      <c r="I109" s="24"/>
      <c r="J109" s="24"/>
      <c r="K109" s="24"/>
      <c r="L109" s="24"/>
      <c r="M109" s="24"/>
      <c r="N109" s="24"/>
      <c r="O109" s="24"/>
      <c r="P109" s="25"/>
    </row>
    <row r="110" s="37" customFormat="true" ht="18.75" hidden="false" customHeight="true" outlineLevel="0" collapsed="false">
      <c r="B110" s="23"/>
      <c r="C110" s="26" t="str">
        <f aca="false">Data!$B$4</f>
        <v>Production</v>
      </c>
      <c r="D110" s="27" t="n">
        <f aca="false">Calculations!J17</f>
        <v>53756.89</v>
      </c>
      <c r="E110" s="28" t="n">
        <f aca="false">Calculations!O17</f>
        <v>-0.123595505617978</v>
      </c>
      <c r="F110" s="27" t="n">
        <f aca="false">Calculations!E17</f>
        <v>78923.815</v>
      </c>
      <c r="G110" s="22"/>
      <c r="H110" s="22"/>
      <c r="I110" s="22"/>
      <c r="J110" s="22"/>
      <c r="K110" s="22"/>
      <c r="L110" s="22"/>
      <c r="M110" s="22"/>
      <c r="N110" s="22"/>
      <c r="O110" s="22"/>
      <c r="P110" s="29"/>
    </row>
    <row r="111" s="37" customFormat="true" ht="18.75" hidden="false" customHeight="true" outlineLevel="0" collapsed="false">
      <c r="B111" s="23"/>
      <c r="C111" s="30" t="str">
        <f aca="false">Data!$B$28</f>
        <v>Scrap</v>
      </c>
      <c r="D111" s="31" t="n">
        <f aca="false">Calculations!K17</f>
        <v>3225.4134</v>
      </c>
      <c r="E111" s="32" t="n">
        <f aca="false">Calculations!P17</f>
        <v>-0.310861423220974</v>
      </c>
      <c r="F111" s="31" t="n">
        <f aca="false">Calculations!F17</f>
        <v>6988.1639</v>
      </c>
      <c r="G111" s="33"/>
      <c r="H111" s="33"/>
      <c r="I111" s="33"/>
      <c r="J111" s="33"/>
      <c r="K111" s="33"/>
      <c r="L111" s="33"/>
      <c r="M111" s="33"/>
      <c r="N111" s="33"/>
      <c r="O111" s="33"/>
      <c r="P111" s="29"/>
    </row>
    <row r="112" s="37" customFormat="true" ht="18.75" hidden="false" customHeight="true" outlineLevel="0" collapsed="false">
      <c r="B112" s="23"/>
      <c r="C112" s="26" t="str">
        <f aca="false">Data!$B$52</f>
        <v>Scrap Rate</v>
      </c>
      <c r="D112" s="34" t="n">
        <f aca="false">Calculations!L17</f>
        <v>0.06</v>
      </c>
      <c r="E112" s="35" t="n">
        <f aca="false">Calculations!Q17</f>
        <v>-0.01</v>
      </c>
      <c r="F112" s="28" t="n">
        <f aca="false">Calculations!G17</f>
        <v>0.0885431589945316</v>
      </c>
      <c r="G112" s="22"/>
      <c r="H112" s="22"/>
      <c r="I112" s="22"/>
      <c r="J112" s="22"/>
      <c r="K112" s="22"/>
      <c r="L112" s="22"/>
      <c r="M112" s="22"/>
      <c r="N112" s="22"/>
      <c r="O112" s="22"/>
      <c r="P112" s="29"/>
    </row>
    <row r="113" s="37" customFormat="true" ht="18.75" hidden="false" customHeight="true" outlineLevel="0" collapsed="false">
      <c r="B113" s="23"/>
      <c r="C113" s="30" t="str">
        <f aca="false">Data!$B$76</f>
        <v>Efficiency</v>
      </c>
      <c r="D113" s="36" t="n">
        <f aca="false">Calculations!M17</f>
        <v>0.65</v>
      </c>
      <c r="E113" s="36" t="n">
        <f aca="false">Calculations!R17</f>
        <v>-0.36</v>
      </c>
      <c r="F113" s="36" t="n">
        <f aca="false">Calculations!H17</f>
        <v>0.813333333333333</v>
      </c>
      <c r="G113" s="33"/>
      <c r="H113" s="33"/>
      <c r="I113" s="33"/>
      <c r="J113" s="33"/>
      <c r="K113" s="33"/>
      <c r="L113" s="33"/>
      <c r="M113" s="33"/>
      <c r="N113" s="33"/>
      <c r="O113" s="33"/>
      <c r="P113" s="29"/>
    </row>
    <row r="114" s="37" customFormat="true" ht="18.75" hidden="false" customHeight="true" outlineLevel="0" collapsed="false">
      <c r="B114" s="23"/>
      <c r="C114" s="26"/>
      <c r="D114" s="34"/>
      <c r="E114" s="34"/>
      <c r="F114" s="34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="37" customFormat="true" ht="12.8" hidden="false" customHeight="false" outlineLevel="0" collapsed="false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="37" customFormat="true" ht="18.75" hidden="false" customHeight="true" outlineLevel="0" collapsed="false">
      <c r="B116" s="23" t="str">
        <f aca="false">Data!B20</f>
        <v>Line 15</v>
      </c>
      <c r="C116" s="10" t="s">
        <v>86</v>
      </c>
      <c r="D116" s="10" t="s">
        <v>87</v>
      </c>
      <c r="E116" s="10" t="s">
        <v>88</v>
      </c>
      <c r="F116" s="10" t="s">
        <v>89</v>
      </c>
      <c r="G116" s="24" t="s">
        <v>90</v>
      </c>
      <c r="H116" s="24"/>
      <c r="I116" s="24"/>
      <c r="J116" s="24"/>
      <c r="K116" s="24"/>
      <c r="L116" s="24"/>
      <c r="M116" s="24"/>
      <c r="N116" s="24"/>
      <c r="O116" s="24"/>
      <c r="P116" s="25"/>
    </row>
    <row r="117" s="37" customFormat="true" ht="18.75" hidden="false" customHeight="true" outlineLevel="0" collapsed="false">
      <c r="B117" s="23"/>
      <c r="C117" s="26" t="str">
        <f aca="false">Data!$B$4</f>
        <v>Production</v>
      </c>
      <c r="D117" s="27" t="n">
        <f aca="false">Calculations!J18</f>
        <v>71439.5185152</v>
      </c>
      <c r="E117" s="28" t="n">
        <f aca="false">Calculations!O18</f>
        <v>-0.0869565217391305</v>
      </c>
      <c r="F117" s="27" t="n">
        <f aca="false">Calculations!E18</f>
        <v>81864.3361792</v>
      </c>
      <c r="G117" s="22"/>
      <c r="H117" s="22"/>
      <c r="I117" s="22"/>
      <c r="J117" s="22"/>
      <c r="K117" s="22"/>
      <c r="L117" s="22"/>
      <c r="M117" s="22"/>
      <c r="N117" s="22"/>
      <c r="O117" s="22"/>
      <c r="P117" s="29"/>
    </row>
    <row r="118" s="37" customFormat="true" ht="18.75" hidden="false" customHeight="true" outlineLevel="0" collapsed="false">
      <c r="B118" s="23"/>
      <c r="C118" s="30" t="str">
        <f aca="false">Data!$B$28</f>
        <v>Scrap</v>
      </c>
      <c r="D118" s="31" t="n">
        <f aca="false">Calculations!K18</f>
        <v>8572.742221824</v>
      </c>
      <c r="E118" s="32" t="n">
        <f aca="false">Calculations!P18</f>
        <v>-0.177536231884058</v>
      </c>
      <c r="F118" s="31" t="n">
        <f aca="false">Calculations!F18</f>
        <v>8095.465519104</v>
      </c>
      <c r="G118" s="33"/>
      <c r="H118" s="33"/>
      <c r="I118" s="33"/>
      <c r="J118" s="33"/>
      <c r="K118" s="33"/>
      <c r="L118" s="33"/>
      <c r="M118" s="33"/>
      <c r="N118" s="33"/>
      <c r="O118" s="33"/>
      <c r="P118" s="29"/>
    </row>
    <row r="119" s="37" customFormat="true" ht="18.75" hidden="false" customHeight="true" outlineLevel="0" collapsed="false">
      <c r="B119" s="23"/>
      <c r="C119" s="26" t="str">
        <f aca="false">Data!$B$52</f>
        <v>Scrap Rate</v>
      </c>
      <c r="D119" s="34" t="n">
        <f aca="false">Calculations!L18</f>
        <v>0.12</v>
      </c>
      <c r="E119" s="35" t="n">
        <f aca="false">Calculations!Q18</f>
        <v>-0.01</v>
      </c>
      <c r="F119" s="28" t="n">
        <f aca="false">Calculations!G18</f>
        <v>0.0988887945219898</v>
      </c>
      <c r="G119" s="22"/>
      <c r="H119" s="22"/>
      <c r="I119" s="22"/>
      <c r="J119" s="22"/>
      <c r="K119" s="22"/>
      <c r="L119" s="22"/>
      <c r="M119" s="22"/>
      <c r="N119" s="22"/>
      <c r="O119" s="22"/>
      <c r="P119" s="29"/>
    </row>
    <row r="120" s="37" customFormat="true" ht="18.75" hidden="false" customHeight="true" outlineLevel="0" collapsed="false">
      <c r="B120" s="23"/>
      <c r="C120" s="30" t="str">
        <f aca="false">Data!$B$76</f>
        <v>Efficiency</v>
      </c>
      <c r="D120" s="36" t="n">
        <f aca="false">Calculations!M18</f>
        <v>0.68</v>
      </c>
      <c r="E120" s="36" t="n">
        <f aca="false">Calculations!R18</f>
        <v>-0.15</v>
      </c>
      <c r="F120" s="36" t="n">
        <f aca="false">Calculations!H18</f>
        <v>0.796666666666667</v>
      </c>
      <c r="G120" s="33"/>
      <c r="H120" s="33"/>
      <c r="I120" s="33"/>
      <c r="J120" s="33"/>
      <c r="K120" s="33"/>
      <c r="L120" s="33"/>
      <c r="M120" s="33"/>
      <c r="N120" s="33"/>
      <c r="O120" s="33"/>
      <c r="P120" s="29"/>
    </row>
    <row r="121" s="37" customFormat="true" ht="18.75" hidden="false" customHeight="true" outlineLevel="0" collapsed="false">
      <c r="B121" s="23"/>
      <c r="C121" s="26"/>
      <c r="D121" s="34"/>
      <c r="E121" s="34"/>
      <c r="F121" s="34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="37" customFormat="true" ht="12.8" hidden="false" customHeight="false" outlineLevel="0" collapsed="false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="37" customFormat="true" ht="18.75" hidden="false" customHeight="true" outlineLevel="0" collapsed="false">
      <c r="B123" s="23" t="str">
        <f aca="false">Data!B21</f>
        <v>Line 16</v>
      </c>
      <c r="C123" s="10" t="s">
        <v>86</v>
      </c>
      <c r="D123" s="10" t="s">
        <v>87</v>
      </c>
      <c r="E123" s="10" t="s">
        <v>88</v>
      </c>
      <c r="F123" s="10" t="s">
        <v>89</v>
      </c>
      <c r="G123" s="24" t="s">
        <v>90</v>
      </c>
      <c r="H123" s="24"/>
      <c r="I123" s="24"/>
      <c r="J123" s="24"/>
      <c r="K123" s="24"/>
      <c r="L123" s="24"/>
      <c r="M123" s="24"/>
      <c r="N123" s="24"/>
      <c r="O123" s="24"/>
      <c r="P123" s="25"/>
    </row>
    <row r="124" s="37" customFormat="true" ht="18.75" hidden="false" customHeight="true" outlineLevel="0" collapsed="false">
      <c r="B124" s="23"/>
      <c r="C124" s="26" t="str">
        <f aca="false">Data!$B$4</f>
        <v>Production</v>
      </c>
      <c r="D124" s="27" t="n">
        <f aca="false">Calculations!J19</f>
        <v>59839.94016</v>
      </c>
      <c r="E124" s="28" t="n">
        <f aca="false">Calculations!O19</f>
        <v>-0.0989010989010989</v>
      </c>
      <c r="F124" s="27" t="n">
        <f aca="false">Calculations!E19</f>
        <v>85015.38936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9"/>
    </row>
    <row r="125" s="37" customFormat="true" ht="18.75" hidden="false" customHeight="true" outlineLevel="0" collapsed="false">
      <c r="B125" s="23"/>
      <c r="C125" s="30" t="str">
        <f aca="false">Data!$B$28</f>
        <v>Scrap</v>
      </c>
      <c r="D125" s="31" t="n">
        <f aca="false">Calculations!K19</f>
        <v>7779.1922208</v>
      </c>
      <c r="E125" s="32" t="n">
        <f aca="false">Calculations!P19</f>
        <v>0.323753169907016</v>
      </c>
      <c r="F125" s="31" t="n">
        <f aca="false">Calculations!F19</f>
        <v>8490.1347168</v>
      </c>
      <c r="G125" s="33"/>
      <c r="H125" s="33"/>
      <c r="I125" s="33"/>
      <c r="J125" s="33"/>
      <c r="K125" s="33"/>
      <c r="L125" s="33"/>
      <c r="M125" s="33"/>
      <c r="N125" s="33"/>
      <c r="O125" s="33"/>
      <c r="P125" s="29"/>
    </row>
    <row r="126" s="37" customFormat="true" ht="18.75" hidden="false" customHeight="true" outlineLevel="0" collapsed="false">
      <c r="B126" s="23"/>
      <c r="C126" s="26" t="str">
        <f aca="false">Data!$B$52</f>
        <v>Scrap Rate</v>
      </c>
      <c r="D126" s="34" t="n">
        <f aca="false">Calculations!L19</f>
        <v>0.13</v>
      </c>
      <c r="E126" s="35" t="n">
        <f aca="false">Calculations!Q19</f>
        <v>0.05</v>
      </c>
      <c r="F126" s="28" t="n">
        <f aca="false">Calculations!G19</f>
        <v>0.0998658570020575</v>
      </c>
      <c r="G126" s="22"/>
      <c r="H126" s="22"/>
      <c r="I126" s="22"/>
      <c r="J126" s="22"/>
      <c r="K126" s="22"/>
      <c r="L126" s="22"/>
      <c r="M126" s="22"/>
      <c r="N126" s="22"/>
      <c r="O126" s="22"/>
      <c r="P126" s="29"/>
    </row>
    <row r="127" s="37" customFormat="true" ht="18.75" hidden="false" customHeight="true" outlineLevel="0" collapsed="false">
      <c r="B127" s="23"/>
      <c r="C127" s="30" t="str">
        <f aca="false">Data!$B$76</f>
        <v>Efficiency</v>
      </c>
      <c r="D127" s="36" t="n">
        <f aca="false">Calculations!M19</f>
        <v>1.05</v>
      </c>
      <c r="E127" s="36" t="n">
        <f aca="false">Calculations!R19</f>
        <v>0.0900000000000001</v>
      </c>
      <c r="F127" s="36" t="n">
        <f aca="false">Calculations!H19</f>
        <v>0.981666666666667</v>
      </c>
      <c r="G127" s="33"/>
      <c r="H127" s="33"/>
      <c r="I127" s="33"/>
      <c r="J127" s="33"/>
      <c r="K127" s="33"/>
      <c r="L127" s="33"/>
      <c r="M127" s="33"/>
      <c r="N127" s="33"/>
      <c r="O127" s="33"/>
      <c r="P127" s="29"/>
    </row>
    <row r="128" s="37" customFormat="true" ht="18.75" hidden="false" customHeight="true" outlineLevel="0" collapsed="false">
      <c r="B128" s="23"/>
      <c r="C128" s="26"/>
      <c r="D128" s="34"/>
      <c r="E128" s="34"/>
      <c r="F128" s="34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s="37" customFormat="true" ht="12.8" hidden="false" customHeight="false" outlineLevel="0" collapsed="false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="37" customFormat="true" ht="18.75" hidden="false" customHeight="true" outlineLevel="0" collapsed="false">
      <c r="B130" s="23" t="str">
        <f aca="false">Data!B22</f>
        <v>Line 17</v>
      </c>
      <c r="C130" s="10" t="s">
        <v>86</v>
      </c>
      <c r="D130" s="10" t="s">
        <v>87</v>
      </c>
      <c r="E130" s="10" t="s">
        <v>88</v>
      </c>
      <c r="F130" s="10" t="s">
        <v>89</v>
      </c>
      <c r="G130" s="24" t="s">
        <v>90</v>
      </c>
      <c r="H130" s="24"/>
      <c r="I130" s="24"/>
      <c r="J130" s="24"/>
      <c r="K130" s="24"/>
      <c r="L130" s="24"/>
      <c r="M130" s="24"/>
      <c r="N130" s="24"/>
      <c r="O130" s="24"/>
      <c r="P130" s="25"/>
    </row>
    <row r="131" s="37" customFormat="true" ht="18.75" hidden="false" customHeight="true" outlineLevel="0" collapsed="false">
      <c r="B131" s="23"/>
      <c r="C131" s="26" t="str">
        <f aca="false">Data!$B$4</f>
        <v>Production</v>
      </c>
      <c r="D131" s="27" t="n">
        <f aca="false">Calculations!J20</f>
        <v>96197.872953</v>
      </c>
      <c r="E131" s="28" t="n">
        <f aca="false">Calculations!O20</f>
        <v>0.159663865546219</v>
      </c>
      <c r="F131" s="27" t="n">
        <f aca="false">Calculations!E20</f>
        <v>84095.9692755</v>
      </c>
      <c r="G131" s="22"/>
      <c r="H131" s="22"/>
      <c r="I131" s="22"/>
      <c r="J131" s="22"/>
      <c r="K131" s="22"/>
      <c r="L131" s="22"/>
      <c r="M131" s="22"/>
      <c r="N131" s="22"/>
      <c r="O131" s="22"/>
      <c r="P131" s="29"/>
    </row>
    <row r="132" s="37" customFormat="true" ht="18.75" hidden="false" customHeight="true" outlineLevel="0" collapsed="false">
      <c r="B132" s="23"/>
      <c r="C132" s="30" t="str">
        <f aca="false">Data!$B$28</f>
        <v>Scrap</v>
      </c>
      <c r="D132" s="31" t="n">
        <f aca="false">Calculations!K20</f>
        <v>11543.74475436</v>
      </c>
      <c r="E132" s="32" t="n">
        <f aca="false">Calculations!P20</f>
        <v>0.299719887955182</v>
      </c>
      <c r="F132" s="31" t="n">
        <f aca="false">Calculations!F20</f>
        <v>8470.30499406</v>
      </c>
      <c r="G132" s="33"/>
      <c r="H132" s="33"/>
      <c r="I132" s="33"/>
      <c r="J132" s="33"/>
      <c r="K132" s="33"/>
      <c r="L132" s="33"/>
      <c r="M132" s="33"/>
      <c r="N132" s="33"/>
      <c r="O132" s="33"/>
      <c r="P132" s="29"/>
    </row>
    <row r="133" s="37" customFormat="true" ht="18.75" hidden="false" customHeight="true" outlineLevel="0" collapsed="false">
      <c r="B133" s="23"/>
      <c r="C133" s="26" t="str">
        <f aca="false">Data!$B$52</f>
        <v>Scrap Rate</v>
      </c>
      <c r="D133" s="34" t="n">
        <f aca="false">Calculations!L20</f>
        <v>0.12</v>
      </c>
      <c r="E133" s="35" t="n">
        <f aca="false">Calculations!Q20</f>
        <v>0.02</v>
      </c>
      <c r="F133" s="28" t="n">
        <f aca="false">Calculations!G20</f>
        <v>0.100721890324031</v>
      </c>
      <c r="G133" s="22"/>
      <c r="H133" s="22"/>
      <c r="I133" s="22"/>
      <c r="J133" s="22"/>
      <c r="K133" s="22"/>
      <c r="L133" s="22"/>
      <c r="M133" s="22"/>
      <c r="N133" s="22"/>
      <c r="O133" s="22"/>
      <c r="P133" s="29"/>
    </row>
    <row r="134" s="37" customFormat="true" ht="18.75" hidden="false" customHeight="true" outlineLevel="0" collapsed="false">
      <c r="B134" s="23"/>
      <c r="C134" s="30" t="str">
        <f aca="false">Data!$B$76</f>
        <v>Efficiency</v>
      </c>
      <c r="D134" s="36" t="n">
        <f aca="false">Calculations!M20</f>
        <v>1.01</v>
      </c>
      <c r="E134" s="36" t="n">
        <f aca="false">Calculations!R20</f>
        <v>0.31</v>
      </c>
      <c r="F134" s="36" t="n">
        <f aca="false">Calculations!H20</f>
        <v>0.796666666666667</v>
      </c>
      <c r="G134" s="33"/>
      <c r="H134" s="33"/>
      <c r="I134" s="33"/>
      <c r="J134" s="33"/>
      <c r="K134" s="33"/>
      <c r="L134" s="33"/>
      <c r="M134" s="33"/>
      <c r="N134" s="33"/>
      <c r="O134" s="33"/>
      <c r="P134" s="29"/>
    </row>
    <row r="135" s="37" customFormat="true" ht="18.75" hidden="false" customHeight="true" outlineLevel="0" collapsed="false">
      <c r="B135" s="23"/>
      <c r="C135" s="26"/>
      <c r="D135" s="34"/>
      <c r="E135" s="34"/>
      <c r="F135" s="34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="37" customFormat="true" ht="12.8" hidden="false" customHeight="false" outlineLevel="0" collapsed="false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="37" customFormat="true" ht="18.75" hidden="false" customHeight="true" outlineLevel="0" collapsed="false">
      <c r="B137" s="23" t="str">
        <f aca="false">Data!B23</f>
        <v>Line 18</v>
      </c>
      <c r="C137" s="10" t="s">
        <v>86</v>
      </c>
      <c r="D137" s="10" t="s">
        <v>87</v>
      </c>
      <c r="E137" s="10" t="s">
        <v>88</v>
      </c>
      <c r="F137" s="10" t="s">
        <v>89</v>
      </c>
      <c r="G137" s="24" t="s">
        <v>90</v>
      </c>
      <c r="H137" s="24"/>
      <c r="I137" s="24"/>
      <c r="J137" s="24"/>
      <c r="K137" s="24"/>
      <c r="L137" s="24"/>
      <c r="M137" s="24"/>
      <c r="N137" s="24"/>
      <c r="O137" s="24"/>
      <c r="P137" s="25"/>
    </row>
    <row r="138" s="37" customFormat="true" ht="18.75" hidden="false" customHeight="true" outlineLevel="0" collapsed="false">
      <c r="B138" s="23"/>
      <c r="C138" s="26" t="str">
        <f aca="false">Data!$B$4</f>
        <v>Production</v>
      </c>
      <c r="D138" s="27" t="n">
        <f aca="false">Calculations!J21</f>
        <v>60417.15</v>
      </c>
      <c r="E138" s="28" t="n">
        <f aca="false">Calculations!O21</f>
        <v>0</v>
      </c>
      <c r="F138" s="27" t="n">
        <f aca="false">Calculations!E21</f>
        <v>67299.7416666667</v>
      </c>
      <c r="G138" s="22"/>
      <c r="H138" s="22"/>
      <c r="I138" s="22"/>
      <c r="J138" s="22"/>
      <c r="K138" s="22"/>
      <c r="L138" s="22"/>
      <c r="M138" s="22"/>
      <c r="N138" s="22"/>
      <c r="O138" s="22"/>
      <c r="P138" s="29"/>
    </row>
    <row r="139" s="37" customFormat="true" ht="18.75" hidden="false" customHeight="true" outlineLevel="0" collapsed="false">
      <c r="B139" s="23"/>
      <c r="C139" s="30" t="str">
        <f aca="false">Data!$B$28</f>
        <v>Scrap</v>
      </c>
      <c r="D139" s="31" t="n">
        <f aca="false">Calculations!K21</f>
        <v>5437.5435</v>
      </c>
      <c r="E139" s="32" t="n">
        <f aca="false">Calculations!P21</f>
        <v>0.111111111111111</v>
      </c>
      <c r="F139" s="31" t="n">
        <f aca="false">Calculations!F21</f>
        <v>6455.28391666667</v>
      </c>
      <c r="G139" s="33"/>
      <c r="H139" s="33"/>
      <c r="I139" s="33"/>
      <c r="J139" s="33"/>
      <c r="K139" s="33"/>
      <c r="L139" s="33"/>
      <c r="M139" s="33"/>
      <c r="N139" s="33"/>
      <c r="O139" s="33"/>
      <c r="P139" s="29"/>
    </row>
    <row r="140" s="37" customFormat="true" ht="18.75" hidden="false" customHeight="true" outlineLevel="0" collapsed="false">
      <c r="B140" s="23"/>
      <c r="C140" s="26" t="str">
        <f aca="false">Data!$B$52</f>
        <v>Scrap Rate</v>
      </c>
      <c r="D140" s="34" t="n">
        <f aca="false">Calculations!L21</f>
        <v>0.09</v>
      </c>
      <c r="E140" s="35" t="n">
        <f aca="false">Calculations!Q21</f>
        <v>0.01</v>
      </c>
      <c r="F140" s="28" t="n">
        <f aca="false">Calculations!G21</f>
        <v>0.095918405580804</v>
      </c>
      <c r="G140" s="22"/>
      <c r="H140" s="22"/>
      <c r="I140" s="22"/>
      <c r="J140" s="22"/>
      <c r="K140" s="22"/>
      <c r="L140" s="22"/>
      <c r="M140" s="22"/>
      <c r="N140" s="22"/>
      <c r="O140" s="22"/>
      <c r="P140" s="29"/>
    </row>
    <row r="141" s="37" customFormat="true" ht="18.75" hidden="false" customHeight="true" outlineLevel="0" collapsed="false">
      <c r="B141" s="23"/>
      <c r="C141" s="30" t="str">
        <f aca="false">Data!$B$76</f>
        <v>Efficiency</v>
      </c>
      <c r="D141" s="36" t="n">
        <f aca="false">Calculations!M21</f>
        <v>0.69</v>
      </c>
      <c r="E141" s="36" t="n">
        <f aca="false">Calculations!R21</f>
        <v>-0.34</v>
      </c>
      <c r="F141" s="36" t="n">
        <f aca="false">Calculations!H21</f>
        <v>0.893333333333334</v>
      </c>
      <c r="G141" s="33"/>
      <c r="H141" s="33"/>
      <c r="I141" s="33"/>
      <c r="J141" s="33"/>
      <c r="K141" s="33"/>
      <c r="L141" s="33"/>
      <c r="M141" s="33"/>
      <c r="N141" s="33"/>
      <c r="O141" s="33"/>
      <c r="P141" s="29"/>
    </row>
    <row r="142" s="37" customFormat="true" ht="18.75" hidden="false" customHeight="true" outlineLevel="0" collapsed="false">
      <c r="B142" s="23"/>
      <c r="C142" s="26"/>
      <c r="D142" s="34"/>
      <c r="E142" s="34"/>
      <c r="F142" s="34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s="37" customFormat="true" ht="12.8" hidden="false" customHeight="false" outlineLevel="0" collapsed="false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="37" customFormat="true" ht="18.75" hidden="false" customHeight="true" outlineLevel="0" collapsed="false">
      <c r="B144" s="23" t="str">
        <f aca="false">Data!B24</f>
        <v>Line 19</v>
      </c>
      <c r="C144" s="10" t="s">
        <v>86</v>
      </c>
      <c r="D144" s="10" t="s">
        <v>87</v>
      </c>
      <c r="E144" s="10" t="s">
        <v>88</v>
      </c>
      <c r="F144" s="10" t="s">
        <v>89</v>
      </c>
      <c r="G144" s="24" t="s">
        <v>90</v>
      </c>
      <c r="H144" s="24"/>
      <c r="I144" s="24"/>
      <c r="J144" s="24"/>
      <c r="K144" s="24"/>
      <c r="L144" s="24"/>
      <c r="M144" s="24"/>
      <c r="N144" s="24"/>
      <c r="O144" s="24"/>
      <c r="P144" s="25"/>
    </row>
    <row r="145" s="37" customFormat="true" ht="18.75" hidden="false" customHeight="true" outlineLevel="0" collapsed="false">
      <c r="B145" s="23"/>
      <c r="C145" s="26" t="str">
        <f aca="false">Data!$B$4</f>
        <v>Production</v>
      </c>
      <c r="D145" s="27" t="n">
        <f aca="false">Calculations!J22</f>
        <v>92477.51856</v>
      </c>
      <c r="E145" s="28" t="n">
        <f aca="false">Calculations!O22</f>
        <v>-0.190476190476191</v>
      </c>
      <c r="F145" s="27" t="n">
        <f aca="false">Calculations!E22</f>
        <v>106710.83376</v>
      </c>
      <c r="G145" s="22"/>
      <c r="H145" s="22"/>
      <c r="I145" s="22"/>
      <c r="J145" s="22"/>
      <c r="K145" s="22"/>
      <c r="L145" s="22"/>
      <c r="M145" s="22"/>
      <c r="N145" s="22"/>
      <c r="O145" s="22"/>
      <c r="P145" s="29"/>
    </row>
    <row r="146" s="37" customFormat="true" ht="18.75" hidden="false" customHeight="true" outlineLevel="0" collapsed="false">
      <c r="B146" s="23"/>
      <c r="C146" s="30" t="str">
        <f aca="false">Data!$B$28</f>
        <v>Scrap</v>
      </c>
      <c r="D146" s="31" t="n">
        <f aca="false">Calculations!K22</f>
        <v>11097.3022272</v>
      </c>
      <c r="E146" s="32" t="n">
        <f aca="false">Calculations!P22</f>
        <v>0.107142857142857</v>
      </c>
      <c r="F146" s="31" t="n">
        <f aca="false">Calculations!F22</f>
        <v>10464.8366312</v>
      </c>
      <c r="G146" s="33"/>
      <c r="H146" s="33"/>
      <c r="I146" s="33"/>
      <c r="J146" s="33"/>
      <c r="K146" s="33"/>
      <c r="L146" s="33"/>
      <c r="M146" s="33"/>
      <c r="N146" s="33"/>
      <c r="O146" s="33"/>
      <c r="P146" s="29"/>
    </row>
    <row r="147" s="37" customFormat="true" ht="18.75" hidden="false" customHeight="true" outlineLevel="0" collapsed="false">
      <c r="B147" s="23"/>
      <c r="C147" s="26" t="str">
        <f aca="false">Data!$B$52</f>
        <v>Scrap Rate</v>
      </c>
      <c r="D147" s="34" t="n">
        <f aca="false">Calculations!L22</f>
        <v>0.12</v>
      </c>
      <c r="E147" s="35" t="n">
        <f aca="false">Calculations!Q22</f>
        <v>0.03</v>
      </c>
      <c r="F147" s="28" t="n">
        <f aca="false">Calculations!G22</f>
        <v>0.0980672370598859</v>
      </c>
      <c r="G147" s="22"/>
      <c r="H147" s="22"/>
      <c r="I147" s="22"/>
      <c r="J147" s="22"/>
      <c r="K147" s="22"/>
      <c r="L147" s="22"/>
      <c r="M147" s="22"/>
      <c r="N147" s="22"/>
      <c r="O147" s="22"/>
      <c r="P147" s="29"/>
    </row>
    <row r="148" s="37" customFormat="true" ht="18.75" hidden="false" customHeight="true" outlineLevel="0" collapsed="false">
      <c r="B148" s="23"/>
      <c r="C148" s="30" t="str">
        <f aca="false">Data!$B$76</f>
        <v>Efficiency</v>
      </c>
      <c r="D148" s="36" t="n">
        <f aca="false">Calculations!M22</f>
        <v>0.95</v>
      </c>
      <c r="E148" s="36" t="n">
        <f aca="false">Calculations!R22</f>
        <v>-0.14</v>
      </c>
      <c r="F148" s="36" t="n">
        <f aca="false">Calculations!H22</f>
        <v>1.02166666666667</v>
      </c>
      <c r="G148" s="33"/>
      <c r="H148" s="33"/>
      <c r="I148" s="33"/>
      <c r="J148" s="33"/>
      <c r="K148" s="33"/>
      <c r="L148" s="33"/>
      <c r="M148" s="33"/>
      <c r="N148" s="33"/>
      <c r="O148" s="33"/>
      <c r="P148" s="29"/>
    </row>
    <row r="149" s="37" customFormat="true" ht="18.75" hidden="false" customHeight="true" outlineLevel="0" collapsed="false">
      <c r="B149" s="23"/>
      <c r="C149" s="26"/>
      <c r="D149" s="34"/>
      <c r="E149" s="34"/>
      <c r="F149" s="34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s="37" customFormat="true" ht="12.8" hidden="false" customHeight="false" outlineLevel="0" collapsed="false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customFormat="false" ht="18.75" hidden="false" customHeight="true" outlineLevel="0" collapsed="false">
      <c r="A151" s="37"/>
      <c r="B151" s="23" t="str">
        <f aca="false">Data!B25</f>
        <v>Line 20</v>
      </c>
      <c r="C151" s="10" t="s">
        <v>86</v>
      </c>
      <c r="D151" s="10" t="s">
        <v>87</v>
      </c>
      <c r="E151" s="10" t="s">
        <v>88</v>
      </c>
      <c r="F151" s="10" t="s">
        <v>89</v>
      </c>
      <c r="G151" s="24" t="s">
        <v>90</v>
      </c>
      <c r="H151" s="24"/>
      <c r="I151" s="24"/>
      <c r="J151" s="24"/>
      <c r="K151" s="24"/>
      <c r="L151" s="24"/>
      <c r="M151" s="24"/>
      <c r="N151" s="24"/>
      <c r="O151" s="24"/>
      <c r="P151" s="25"/>
    </row>
    <row r="152" customFormat="false" ht="18.75" hidden="false" customHeight="true" outlineLevel="0" collapsed="false">
      <c r="A152" s="37"/>
      <c r="B152" s="23"/>
      <c r="C152" s="26" t="str">
        <f aca="false">Data!$B$4</f>
        <v>Production</v>
      </c>
      <c r="D152" s="27" t="n">
        <f aca="false">Calculations!J23</f>
        <v>105656.64192</v>
      </c>
      <c r="E152" s="28" t="n">
        <f aca="false">Calculations!O23</f>
        <v>0.029126213592233</v>
      </c>
      <c r="F152" s="27" t="n">
        <f aca="false">Calculations!E23</f>
        <v>100634.217653333</v>
      </c>
      <c r="G152" s="22"/>
      <c r="H152" s="22"/>
      <c r="I152" s="22"/>
      <c r="J152" s="22"/>
      <c r="K152" s="22"/>
      <c r="L152" s="22"/>
      <c r="M152" s="22"/>
      <c r="N152" s="22"/>
      <c r="O152" s="22"/>
      <c r="P152" s="29"/>
    </row>
    <row r="153" customFormat="false" ht="18.75" hidden="false" customHeight="true" outlineLevel="0" collapsed="false">
      <c r="A153" s="37"/>
      <c r="B153" s="23"/>
      <c r="C153" s="30" t="str">
        <f aca="false">Data!$B$28</f>
        <v>Scrap</v>
      </c>
      <c r="D153" s="31" t="n">
        <f aca="false">Calculations!K23</f>
        <v>9509.0977728</v>
      </c>
      <c r="E153" s="32" t="n">
        <f aca="false">Calculations!P23</f>
        <v>0.137001078748652</v>
      </c>
      <c r="F153" s="31" t="n">
        <f aca="false">Calculations!F23</f>
        <v>9950.2871488</v>
      </c>
      <c r="G153" s="33"/>
      <c r="H153" s="33"/>
      <c r="I153" s="33"/>
      <c r="J153" s="33"/>
      <c r="K153" s="33"/>
      <c r="L153" s="33"/>
      <c r="M153" s="33"/>
      <c r="N153" s="33"/>
      <c r="O153" s="33"/>
      <c r="P153" s="29"/>
    </row>
    <row r="154" customFormat="false" ht="18.75" hidden="false" customHeight="true" outlineLevel="0" collapsed="false">
      <c r="A154" s="37"/>
      <c r="B154" s="23"/>
      <c r="C154" s="26" t="str">
        <f aca="false">Data!$B$52</f>
        <v>Scrap Rate</v>
      </c>
      <c r="D154" s="34" t="n">
        <f aca="false">Calculations!L23</f>
        <v>0.09</v>
      </c>
      <c r="E154" s="35" t="n">
        <f aca="false">Calculations!Q23</f>
        <v>0.01</v>
      </c>
      <c r="F154" s="28" t="n">
        <f aca="false">Calculations!G23</f>
        <v>0.0988757838121914</v>
      </c>
      <c r="G154" s="22"/>
      <c r="H154" s="22"/>
      <c r="I154" s="22"/>
      <c r="J154" s="22"/>
      <c r="K154" s="22"/>
      <c r="L154" s="22"/>
      <c r="M154" s="22"/>
      <c r="N154" s="22"/>
      <c r="O154" s="22"/>
      <c r="P154" s="29"/>
    </row>
    <row r="155" s="9" customFormat="true" ht="18.75" hidden="false" customHeight="true" outlineLevel="0" collapsed="false">
      <c r="B155" s="23"/>
      <c r="C155" s="30" t="str">
        <f aca="false">Data!$B$76</f>
        <v>Efficiency</v>
      </c>
      <c r="D155" s="36" t="n">
        <f aca="false">Calculations!M23</f>
        <v>0.88</v>
      </c>
      <c r="E155" s="36" t="n">
        <f aca="false">Calculations!R23</f>
        <v>-0.04</v>
      </c>
      <c r="F155" s="36" t="n">
        <f aca="false">Calculations!H23</f>
        <v>0.836666666666667</v>
      </c>
      <c r="G155" s="33"/>
      <c r="H155" s="33"/>
      <c r="I155" s="33"/>
      <c r="J155" s="33"/>
      <c r="K155" s="33"/>
      <c r="L155" s="33"/>
      <c r="M155" s="33"/>
      <c r="N155" s="33"/>
      <c r="O155" s="33"/>
      <c r="P155" s="29"/>
    </row>
    <row r="156" s="9" customFormat="true" ht="18.75" hidden="false" customHeight="true" outlineLevel="0" collapsed="false">
      <c r="B156" s="23"/>
      <c r="C156" s="26"/>
      <c r="D156" s="34"/>
      <c r="E156" s="34"/>
      <c r="F156" s="34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</sheetData>
  <mergeCells count="147">
    <mergeCell ref="B2:L4"/>
    <mergeCell ref="B7:D8"/>
    <mergeCell ref="F7:H8"/>
    <mergeCell ref="J7:L8"/>
    <mergeCell ref="N7:P8"/>
    <mergeCell ref="R7:S8"/>
    <mergeCell ref="B9:C10"/>
    <mergeCell ref="D9:D10"/>
    <mergeCell ref="F9:G10"/>
    <mergeCell ref="H9:H10"/>
    <mergeCell ref="J9:L10"/>
    <mergeCell ref="N9:P12"/>
    <mergeCell ref="B11:B12"/>
    <mergeCell ref="C11:D12"/>
    <mergeCell ref="F11:F12"/>
    <mergeCell ref="G11:H12"/>
    <mergeCell ref="J11:J12"/>
    <mergeCell ref="K11:L12"/>
    <mergeCell ref="R11:S13"/>
    <mergeCell ref="B13:D13"/>
    <mergeCell ref="F13:H13"/>
    <mergeCell ref="J13:L13"/>
    <mergeCell ref="N13:P13"/>
    <mergeCell ref="B14:D15"/>
    <mergeCell ref="F14:H15"/>
    <mergeCell ref="J14:L15"/>
    <mergeCell ref="N14:P15"/>
    <mergeCell ref="B18:B23"/>
    <mergeCell ref="G18:O18"/>
    <mergeCell ref="G19:O19"/>
    <mergeCell ref="G20:O20"/>
    <mergeCell ref="G21:O21"/>
    <mergeCell ref="G22:O22"/>
    <mergeCell ref="B25:B30"/>
    <mergeCell ref="G25:O25"/>
    <mergeCell ref="G26:O26"/>
    <mergeCell ref="G27:O27"/>
    <mergeCell ref="G28:O28"/>
    <mergeCell ref="G29:O29"/>
    <mergeCell ref="B32:B37"/>
    <mergeCell ref="G32:O32"/>
    <mergeCell ref="G33:O33"/>
    <mergeCell ref="G34:O34"/>
    <mergeCell ref="G35:O35"/>
    <mergeCell ref="G36:O36"/>
    <mergeCell ref="B39:B44"/>
    <mergeCell ref="G39:O39"/>
    <mergeCell ref="G40:O40"/>
    <mergeCell ref="G41:O41"/>
    <mergeCell ref="G42:O42"/>
    <mergeCell ref="G43:O43"/>
    <mergeCell ref="B46:B51"/>
    <mergeCell ref="G46:O46"/>
    <mergeCell ref="G47:O47"/>
    <mergeCell ref="G48:O48"/>
    <mergeCell ref="G49:O49"/>
    <mergeCell ref="G50:O50"/>
    <mergeCell ref="B53:B58"/>
    <mergeCell ref="G53:O53"/>
    <mergeCell ref="G54:O54"/>
    <mergeCell ref="G55:O55"/>
    <mergeCell ref="G56:O56"/>
    <mergeCell ref="G57:O57"/>
    <mergeCell ref="B60:B65"/>
    <mergeCell ref="G60:O60"/>
    <mergeCell ref="G61:O61"/>
    <mergeCell ref="G62:O62"/>
    <mergeCell ref="G63:O63"/>
    <mergeCell ref="G64:O64"/>
    <mergeCell ref="B67:B72"/>
    <mergeCell ref="G67:O67"/>
    <mergeCell ref="G68:O68"/>
    <mergeCell ref="G69:O69"/>
    <mergeCell ref="G70:O70"/>
    <mergeCell ref="G71:O71"/>
    <mergeCell ref="B74:B79"/>
    <mergeCell ref="G74:O74"/>
    <mergeCell ref="G75:O75"/>
    <mergeCell ref="G76:O76"/>
    <mergeCell ref="G77:O77"/>
    <mergeCell ref="G78:O78"/>
    <mergeCell ref="B81:B86"/>
    <mergeCell ref="G81:O81"/>
    <mergeCell ref="G82:O82"/>
    <mergeCell ref="G83:O83"/>
    <mergeCell ref="G84:O84"/>
    <mergeCell ref="G85:O85"/>
    <mergeCell ref="B88:B93"/>
    <mergeCell ref="G88:O88"/>
    <mergeCell ref="G89:O89"/>
    <mergeCell ref="G90:O90"/>
    <mergeCell ref="G91:O91"/>
    <mergeCell ref="G92:O92"/>
    <mergeCell ref="B95:B100"/>
    <mergeCell ref="G95:O95"/>
    <mergeCell ref="G96:O96"/>
    <mergeCell ref="G97:O97"/>
    <mergeCell ref="G98:O98"/>
    <mergeCell ref="G99:O99"/>
    <mergeCell ref="B102:B107"/>
    <mergeCell ref="G102:O102"/>
    <mergeCell ref="G103:O103"/>
    <mergeCell ref="G104:O104"/>
    <mergeCell ref="G105:O105"/>
    <mergeCell ref="G106:O106"/>
    <mergeCell ref="B109:B114"/>
    <mergeCell ref="G109:O109"/>
    <mergeCell ref="G110:O110"/>
    <mergeCell ref="G111:O111"/>
    <mergeCell ref="G112:O112"/>
    <mergeCell ref="G113:O113"/>
    <mergeCell ref="B116:B121"/>
    <mergeCell ref="G116:O116"/>
    <mergeCell ref="G117:O117"/>
    <mergeCell ref="G118:O118"/>
    <mergeCell ref="G119:O119"/>
    <mergeCell ref="G120:O120"/>
    <mergeCell ref="B123:B128"/>
    <mergeCell ref="G123:O123"/>
    <mergeCell ref="G124:O124"/>
    <mergeCell ref="G125:O125"/>
    <mergeCell ref="G126:O126"/>
    <mergeCell ref="G127:O127"/>
    <mergeCell ref="B130:B135"/>
    <mergeCell ref="G130:O130"/>
    <mergeCell ref="G131:O131"/>
    <mergeCell ref="G132:O132"/>
    <mergeCell ref="G133:O133"/>
    <mergeCell ref="G134:O134"/>
    <mergeCell ref="B137:B142"/>
    <mergeCell ref="G137:O137"/>
    <mergeCell ref="G138:O138"/>
    <mergeCell ref="G139:O139"/>
    <mergeCell ref="G140:O140"/>
    <mergeCell ref="G141:O141"/>
    <mergeCell ref="B144:B149"/>
    <mergeCell ref="G144:O144"/>
    <mergeCell ref="G145:O145"/>
    <mergeCell ref="G146:O146"/>
    <mergeCell ref="G147:O147"/>
    <mergeCell ref="G148:O148"/>
    <mergeCell ref="B151:B156"/>
    <mergeCell ref="G151:O151"/>
    <mergeCell ref="G152:O152"/>
    <mergeCell ref="G153:O153"/>
    <mergeCell ref="G154:O154"/>
    <mergeCell ref="G155:O155"/>
  </mergeCells>
  <conditionalFormatting sqref="E20:E21">
    <cfRule type="iconSet" priority="2">
      <iconSet iconSet="3Arrows" reverse="1">
        <cfvo type="percent" val="0"/>
        <cfvo type="num" val="0"/>
        <cfvo type="num" val="0"/>
      </iconSet>
    </cfRule>
  </conditionalFormatting>
  <conditionalFormatting sqref="E22:E23">
    <cfRule type="iconSet" priority="3">
      <iconSet iconSet="3Arrows">
        <cfvo type="percent" val="0"/>
        <cfvo type="num" val="0"/>
        <cfvo type="num" val="0"/>
      </iconSet>
    </cfRule>
  </conditionalFormatting>
  <conditionalFormatting sqref="E38">
    <cfRule type="iconSet" priority="4">
      <iconSet iconSet="3Arrows">
        <cfvo type="percent" val="0"/>
        <cfvo type="num" val="0"/>
        <cfvo type="num" val="0"/>
      </iconSet>
    </cfRule>
  </conditionalFormatting>
  <conditionalFormatting sqref="E45">
    <cfRule type="iconSet" priority="5">
      <iconSet iconSet="3Arrows" reverse="1">
        <cfvo type="percent" val="0"/>
        <cfvo type="num" val="0"/>
        <cfvo type="num" val="0"/>
      </iconSet>
    </cfRule>
  </conditionalFormatting>
  <conditionalFormatting sqref="E27:E28">
    <cfRule type="iconSet" priority="6">
      <iconSet iconSet="3Arrows" reverse="1">
        <cfvo type="percent" val="0"/>
        <cfvo type="num" val="0"/>
        <cfvo type="num" val="0"/>
      </iconSet>
    </cfRule>
  </conditionalFormatting>
  <conditionalFormatting sqref="E26,E29:E30">
    <cfRule type="iconSet" priority="7">
      <iconSet iconSet="3Arrows">
        <cfvo type="percent" val="0"/>
        <cfvo type="num" val="0"/>
        <cfvo type="num" val="0"/>
      </iconSet>
    </cfRule>
  </conditionalFormatting>
  <conditionalFormatting sqref="E34:E35">
    <cfRule type="iconSet" priority="8">
      <iconSet iconSet="3Arrows" reverse="1">
        <cfvo type="percent" val="0"/>
        <cfvo type="num" val="0"/>
        <cfvo type="num" val="0"/>
      </iconSet>
    </cfRule>
  </conditionalFormatting>
  <conditionalFormatting sqref="E36:E37">
    <cfRule type="iconSet" priority="9">
      <iconSet iconSet="3Arrows">
        <cfvo type="percent" val="0"/>
        <cfvo type="num" val="0"/>
        <cfvo type="num" val="0"/>
      </iconSet>
    </cfRule>
  </conditionalFormatting>
  <conditionalFormatting sqref="E41:E42">
    <cfRule type="iconSet" priority="10">
      <iconSet iconSet="3Arrows" reverse="1">
        <cfvo type="percent" val="0"/>
        <cfvo type="num" val="0"/>
        <cfvo type="num" val="0"/>
      </iconSet>
    </cfRule>
  </conditionalFormatting>
  <conditionalFormatting sqref="E43:E44">
    <cfRule type="iconSet" priority="11">
      <iconSet iconSet="3Arrows">
        <cfvo type="percent" val="0"/>
        <cfvo type="num" val="0"/>
        <cfvo type="num" val="0"/>
      </iconSet>
    </cfRule>
  </conditionalFormatting>
  <conditionalFormatting sqref="E48:E49">
    <cfRule type="iconSet" priority="12">
      <iconSet iconSet="3Arrows" reverse="1">
        <cfvo type="percent" val="0"/>
        <cfvo type="num" val="0"/>
        <cfvo type="num" val="0"/>
      </iconSet>
    </cfRule>
  </conditionalFormatting>
  <conditionalFormatting sqref="E50:E51">
    <cfRule type="iconSet" priority="13">
      <iconSet iconSet="3Arrows">
        <cfvo type="percent" val="0"/>
        <cfvo type="num" val="0"/>
        <cfvo type="num" val="0"/>
      </iconSet>
    </cfRule>
  </conditionalFormatting>
  <conditionalFormatting sqref="E55:E56">
    <cfRule type="iconSet" priority="14">
      <iconSet iconSet="3Arrows" reverse="1">
        <cfvo type="percent" val="0"/>
        <cfvo type="num" val="0"/>
        <cfvo type="num" val="0"/>
      </iconSet>
    </cfRule>
  </conditionalFormatting>
  <conditionalFormatting sqref="E57:E58">
    <cfRule type="iconSet" priority="15">
      <iconSet iconSet="3Arrows">
        <cfvo type="percent" val="0"/>
        <cfvo type="num" val="0"/>
        <cfvo type="num" val="0"/>
      </iconSet>
    </cfRule>
  </conditionalFormatting>
  <conditionalFormatting sqref="E62:E63">
    <cfRule type="iconSet" priority="16">
      <iconSet iconSet="3Arrows" reverse="1">
        <cfvo type="percent" val="0"/>
        <cfvo type="num" val="0"/>
        <cfvo type="num" val="0"/>
      </iconSet>
    </cfRule>
  </conditionalFormatting>
  <conditionalFormatting sqref="E64:E65">
    <cfRule type="iconSet" priority="17">
      <iconSet iconSet="3Arrows">
        <cfvo type="percent" val="0"/>
        <cfvo type="num" val="0"/>
        <cfvo type="num" val="0"/>
      </iconSet>
    </cfRule>
  </conditionalFormatting>
  <conditionalFormatting sqref="E69:E70">
    <cfRule type="iconSet" priority="18">
      <iconSet iconSet="3Arrows" reverse="1">
        <cfvo type="percent" val="0"/>
        <cfvo type="num" val="0"/>
        <cfvo type="num" val="0"/>
      </iconSet>
    </cfRule>
  </conditionalFormatting>
  <conditionalFormatting sqref="E71:E72">
    <cfRule type="iconSet" priority="19">
      <iconSet iconSet="3Arrows">
        <cfvo type="percent" val="0"/>
        <cfvo type="num" val="0"/>
        <cfvo type="num" val="0"/>
      </iconSet>
    </cfRule>
  </conditionalFormatting>
  <conditionalFormatting sqref="E76:E77">
    <cfRule type="iconSet" priority="20">
      <iconSet iconSet="3Arrows" reverse="1">
        <cfvo type="percent" val="0"/>
        <cfvo type="num" val="0"/>
        <cfvo type="num" val="0"/>
      </iconSet>
    </cfRule>
  </conditionalFormatting>
  <conditionalFormatting sqref="E78:E79">
    <cfRule type="iconSet" priority="21">
      <iconSet iconSet="3Arrows">
        <cfvo type="percent" val="0"/>
        <cfvo type="num" val="0"/>
        <cfvo type="num" val="0"/>
      </iconSet>
    </cfRule>
  </conditionalFormatting>
  <conditionalFormatting sqref="E83:E84">
    <cfRule type="iconSet" priority="22">
      <iconSet iconSet="3Arrows" reverse="1">
        <cfvo type="percent" val="0"/>
        <cfvo type="num" val="0"/>
        <cfvo type="num" val="0"/>
      </iconSet>
    </cfRule>
  </conditionalFormatting>
  <conditionalFormatting sqref="E85:E86">
    <cfRule type="iconSet" priority="23">
      <iconSet iconSet="3Arrows">
        <cfvo type="percent" val="0"/>
        <cfvo type="num" val="0"/>
        <cfvo type="num" val="0"/>
      </iconSet>
    </cfRule>
  </conditionalFormatting>
  <conditionalFormatting sqref="E90:E91">
    <cfRule type="iconSet" priority="24">
      <iconSet iconSet="3Arrows" reverse="1">
        <cfvo type="percent" val="0"/>
        <cfvo type="num" val="0"/>
        <cfvo type="num" val="0"/>
      </iconSet>
    </cfRule>
  </conditionalFormatting>
  <conditionalFormatting sqref="E92:E93">
    <cfRule type="iconSet" priority="25">
      <iconSet iconSet="3Arrows">
        <cfvo type="percent" val="0"/>
        <cfvo type="num" val="0"/>
        <cfvo type="num" val="0"/>
      </iconSet>
    </cfRule>
  </conditionalFormatting>
  <conditionalFormatting sqref="E97:E98">
    <cfRule type="iconSet" priority="26">
      <iconSet iconSet="3Arrows" reverse="1">
        <cfvo type="percent" val="0"/>
        <cfvo type="num" val="0"/>
        <cfvo type="num" val="0"/>
      </iconSet>
    </cfRule>
  </conditionalFormatting>
  <conditionalFormatting sqref="E99:E100">
    <cfRule type="iconSet" priority="27">
      <iconSet iconSet="3Arrows">
        <cfvo type="percent" val="0"/>
        <cfvo type="num" val="0"/>
        <cfvo type="num" val="0"/>
      </iconSet>
    </cfRule>
  </conditionalFormatting>
  <conditionalFormatting sqref="E104:E105">
    <cfRule type="iconSet" priority="28">
      <iconSet iconSet="3Arrows" reverse="1">
        <cfvo type="percent" val="0"/>
        <cfvo type="num" val="0"/>
        <cfvo type="num" val="0"/>
      </iconSet>
    </cfRule>
  </conditionalFormatting>
  <conditionalFormatting sqref="E106:E107">
    <cfRule type="iconSet" priority="29">
      <iconSet iconSet="3Arrows">
        <cfvo type="percent" val="0"/>
        <cfvo type="num" val="0"/>
        <cfvo type="num" val="0"/>
      </iconSet>
    </cfRule>
  </conditionalFormatting>
  <conditionalFormatting sqref="E111:E112">
    <cfRule type="iconSet" priority="30">
      <iconSet iconSet="3Arrows" reverse="1">
        <cfvo type="percent" val="0"/>
        <cfvo type="num" val="0"/>
        <cfvo type="num" val="0"/>
      </iconSet>
    </cfRule>
  </conditionalFormatting>
  <conditionalFormatting sqref="E113:E114">
    <cfRule type="iconSet" priority="31">
      <iconSet iconSet="3Arrows">
        <cfvo type="percent" val="0"/>
        <cfvo type="num" val="0"/>
        <cfvo type="num" val="0"/>
      </iconSet>
    </cfRule>
  </conditionalFormatting>
  <conditionalFormatting sqref="E118:E119">
    <cfRule type="iconSet" priority="32">
      <iconSet iconSet="3Arrows" reverse="1">
        <cfvo type="percent" val="0"/>
        <cfvo type="num" val="0"/>
        <cfvo type="num" val="0"/>
      </iconSet>
    </cfRule>
  </conditionalFormatting>
  <conditionalFormatting sqref="E120:E121">
    <cfRule type="iconSet" priority="33">
      <iconSet iconSet="3Arrows">
        <cfvo type="percent" val="0"/>
        <cfvo type="num" val="0"/>
        <cfvo type="num" val="0"/>
      </iconSet>
    </cfRule>
  </conditionalFormatting>
  <conditionalFormatting sqref="E125:E126">
    <cfRule type="iconSet" priority="34">
      <iconSet iconSet="3Arrows" reverse="1">
        <cfvo type="percent" val="0"/>
        <cfvo type="num" val="0"/>
        <cfvo type="num" val="0"/>
      </iconSet>
    </cfRule>
  </conditionalFormatting>
  <conditionalFormatting sqref="E127:E128">
    <cfRule type="iconSet" priority="35">
      <iconSet iconSet="3Arrows">
        <cfvo type="percent" val="0"/>
        <cfvo type="num" val="0"/>
        <cfvo type="num" val="0"/>
      </iconSet>
    </cfRule>
  </conditionalFormatting>
  <conditionalFormatting sqref="E132:E133">
    <cfRule type="iconSet" priority="36">
      <iconSet iconSet="3Arrows" reverse="1">
        <cfvo type="percent" val="0"/>
        <cfvo type="num" val="0"/>
        <cfvo type="num" val="0"/>
      </iconSet>
    </cfRule>
  </conditionalFormatting>
  <conditionalFormatting sqref="E134:E135">
    <cfRule type="iconSet" priority="37">
      <iconSet iconSet="3Arrows">
        <cfvo type="percent" val="0"/>
        <cfvo type="num" val="0"/>
        <cfvo type="num" val="0"/>
      </iconSet>
    </cfRule>
  </conditionalFormatting>
  <conditionalFormatting sqref="E139:E140">
    <cfRule type="iconSet" priority="38">
      <iconSet iconSet="3Arrows" reverse="1">
        <cfvo type="percent" val="0"/>
        <cfvo type="num" val="0"/>
        <cfvo type="num" val="0"/>
      </iconSet>
    </cfRule>
  </conditionalFormatting>
  <conditionalFormatting sqref="E141:E142">
    <cfRule type="iconSet" priority="39">
      <iconSet iconSet="3Arrows">
        <cfvo type="percent" val="0"/>
        <cfvo type="num" val="0"/>
        <cfvo type="num" val="0"/>
      </iconSet>
    </cfRule>
  </conditionalFormatting>
  <conditionalFormatting sqref="E146:E147">
    <cfRule type="iconSet" priority="40">
      <iconSet iconSet="3Arrows" reverse="1">
        <cfvo type="percent" val="0"/>
        <cfvo type="num" val="0"/>
        <cfvo type="num" val="0"/>
      </iconSet>
    </cfRule>
  </conditionalFormatting>
  <conditionalFormatting sqref="E148:E149">
    <cfRule type="iconSet" priority="41">
      <iconSet iconSet="3Arrows">
        <cfvo type="percent" val="0"/>
        <cfvo type="num" val="0"/>
        <cfvo type="num" val="0"/>
      </iconSet>
    </cfRule>
  </conditionalFormatting>
  <conditionalFormatting sqref="E153:E154">
    <cfRule type="iconSet" priority="42">
      <iconSet iconSet="3Arrows" reverse="1">
        <cfvo type="percent" val="0"/>
        <cfvo type="num" val="0"/>
        <cfvo type="num" val="0"/>
      </iconSet>
    </cfRule>
  </conditionalFormatting>
  <conditionalFormatting sqref="E155:E156">
    <cfRule type="iconSet" priority="43">
      <iconSet iconSet="3Arrows">
        <cfvo type="percent" val="0"/>
        <cfvo type="num" val="0"/>
        <cfvo type="num" val="0"/>
      </iconSet>
    </cfRule>
  </conditionalFormatting>
  <conditionalFormatting sqref="E19">
    <cfRule type="iconSet" priority="44">
      <iconSet iconSet="3Arrows">
        <cfvo type="percent" val="0"/>
        <cfvo type="num" val="0"/>
        <cfvo type="num" val="0"/>
      </iconSet>
    </cfRule>
  </conditionalFormatting>
  <conditionalFormatting sqref="E33">
    <cfRule type="iconSet" priority="45">
      <iconSet iconSet="3Arrows">
        <cfvo type="percent" val="0"/>
        <cfvo type="num" val="0"/>
        <cfvo type="num" val="0"/>
      </iconSet>
    </cfRule>
  </conditionalFormatting>
  <conditionalFormatting sqref="E40">
    <cfRule type="iconSet" priority="46">
      <iconSet iconSet="3Arrows">
        <cfvo type="percent" val="0"/>
        <cfvo type="num" val="0"/>
        <cfvo type="num" val="0"/>
      </iconSet>
    </cfRule>
  </conditionalFormatting>
  <conditionalFormatting sqref="E47">
    <cfRule type="iconSet" priority="47">
      <iconSet iconSet="3Arrows">
        <cfvo type="percent" val="0"/>
        <cfvo type="num" val="0"/>
        <cfvo type="num" val="0"/>
      </iconSet>
    </cfRule>
  </conditionalFormatting>
  <conditionalFormatting sqref="E54">
    <cfRule type="iconSet" priority="48">
      <iconSet iconSet="3Arrows">
        <cfvo type="percent" val="0"/>
        <cfvo type="num" val="0"/>
        <cfvo type="num" val="0"/>
      </iconSet>
    </cfRule>
  </conditionalFormatting>
  <conditionalFormatting sqref="E61">
    <cfRule type="iconSet" priority="49">
      <iconSet iconSet="3Arrows">
        <cfvo type="percent" val="0"/>
        <cfvo type="num" val="0"/>
        <cfvo type="num" val="0"/>
      </iconSet>
    </cfRule>
  </conditionalFormatting>
  <conditionalFormatting sqref="E68">
    <cfRule type="iconSet" priority="50">
      <iconSet iconSet="3Arrows">
        <cfvo type="percent" val="0"/>
        <cfvo type="num" val="0"/>
        <cfvo type="num" val="0"/>
      </iconSet>
    </cfRule>
  </conditionalFormatting>
  <conditionalFormatting sqref="E75">
    <cfRule type="iconSet" priority="51">
      <iconSet iconSet="3Arrows">
        <cfvo type="percent" val="0"/>
        <cfvo type="num" val="0"/>
        <cfvo type="num" val="0"/>
      </iconSet>
    </cfRule>
  </conditionalFormatting>
  <conditionalFormatting sqref="E82">
    <cfRule type="iconSet" priority="52">
      <iconSet iconSet="3Arrows">
        <cfvo type="percent" val="0"/>
        <cfvo type="num" val="0"/>
        <cfvo type="num" val="0"/>
      </iconSet>
    </cfRule>
  </conditionalFormatting>
  <conditionalFormatting sqref="E89">
    <cfRule type="iconSet" priority="53">
      <iconSet iconSet="3Arrows">
        <cfvo type="percent" val="0"/>
        <cfvo type="num" val="0"/>
        <cfvo type="num" val="0"/>
      </iconSet>
    </cfRule>
  </conditionalFormatting>
  <conditionalFormatting sqref="E96">
    <cfRule type="iconSet" priority="54">
      <iconSet iconSet="3Arrows">
        <cfvo type="percent" val="0"/>
        <cfvo type="num" val="0"/>
        <cfvo type="num" val="0"/>
      </iconSet>
    </cfRule>
  </conditionalFormatting>
  <conditionalFormatting sqref="E103">
    <cfRule type="iconSet" priority="55">
      <iconSet iconSet="3Arrows">
        <cfvo type="percent" val="0"/>
        <cfvo type="num" val="0"/>
        <cfvo type="num" val="0"/>
      </iconSet>
    </cfRule>
  </conditionalFormatting>
  <conditionalFormatting sqref="E110">
    <cfRule type="iconSet" priority="56">
      <iconSet iconSet="3Arrows">
        <cfvo type="percent" val="0"/>
        <cfvo type="num" val="0"/>
        <cfvo type="num" val="0"/>
      </iconSet>
    </cfRule>
  </conditionalFormatting>
  <conditionalFormatting sqref="E117">
    <cfRule type="iconSet" priority="57">
      <iconSet iconSet="3Arrows">
        <cfvo type="percent" val="0"/>
        <cfvo type="num" val="0"/>
        <cfvo type="num" val="0"/>
      </iconSet>
    </cfRule>
  </conditionalFormatting>
  <conditionalFormatting sqref="E124">
    <cfRule type="iconSet" priority="58">
      <iconSet iconSet="3Arrows">
        <cfvo type="percent" val="0"/>
        <cfvo type="num" val="0"/>
        <cfvo type="num" val="0"/>
      </iconSet>
    </cfRule>
  </conditionalFormatting>
  <conditionalFormatting sqref="E131">
    <cfRule type="iconSet" priority="59">
      <iconSet iconSet="3Arrows">
        <cfvo type="percent" val="0"/>
        <cfvo type="num" val="0"/>
        <cfvo type="num" val="0"/>
      </iconSet>
    </cfRule>
  </conditionalFormatting>
  <conditionalFormatting sqref="E138">
    <cfRule type="iconSet" priority="60">
      <iconSet iconSet="3Arrows">
        <cfvo type="percent" val="0"/>
        <cfvo type="num" val="0"/>
        <cfvo type="num" val="0"/>
      </iconSet>
    </cfRule>
  </conditionalFormatting>
  <conditionalFormatting sqref="E145">
    <cfRule type="iconSet" priority="61">
      <iconSet iconSet="3Arrows">
        <cfvo type="percent" val="0"/>
        <cfvo type="num" val="0"/>
        <cfvo type="num" val="0"/>
      </iconSet>
    </cfRule>
  </conditionalFormatting>
  <conditionalFormatting sqref="E152">
    <cfRule type="iconSet" priority="62">
      <iconSet iconSet="3Arrows">
        <cfvo type="percent" val="0"/>
        <cfvo type="num" val="0"/>
        <cfvo type="num" val="0"/>
      </iconSet>
    </cfRule>
  </conditionalFormatting>
  <hyperlinks>
    <hyperlink ref="R11" r:id="rId2" display="For more templates and tutorials, visit beatexcel.com"/>
  </hyperlinks>
  <printOptions headings="false" gridLines="false" gridLinesSet="true" horizontalCentered="false" verticalCentered="false"/>
  <pageMargins left="0.708333333333333" right="0.708333333333333" top="0.551388888888889" bottom="0.354861111111111" header="0.511805555555555" footer="0.31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&amp;CWeekly Production Report - 2013</oddFooter>
  </headerFooter>
  <rowBreaks count="2" manualBreakCount="2">
    <brk id="73" man="true" max="16383" min="0"/>
    <brk id="143" man="true" max="16383" min="0"/>
  </row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R5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1" activeCellId="0" sqref="E31"/>
    </sheetView>
  </sheetViews>
  <sheetFormatPr defaultRowHeight="15"/>
  <cols>
    <col collapsed="false" hidden="false" max="4" min="1" style="0" width="8.5748987854251"/>
    <col collapsed="false" hidden="false" max="5" min="5" style="0" width="10.7125506072875"/>
    <col collapsed="false" hidden="false" max="1025" min="6" style="0" width="8.5748987854251"/>
  </cols>
  <sheetData>
    <row r="2" customFormat="false" ht="15" hidden="false" customHeight="false" outlineLevel="0" collapsed="false">
      <c r="A2" s="0" t="s">
        <v>2</v>
      </c>
    </row>
    <row r="3" customFormat="false" ht="15" hidden="false" customHeight="false" outlineLevel="0" collapsed="false">
      <c r="A3" s="0" t="s">
        <v>3</v>
      </c>
      <c r="D3" s="44"/>
      <c r="E3" s="45" t="s">
        <v>0</v>
      </c>
      <c r="F3" s="44" t="s">
        <v>75</v>
      </c>
      <c r="G3" s="44" t="s">
        <v>91</v>
      </c>
      <c r="H3" s="46" t="s">
        <v>77</v>
      </c>
      <c r="I3" s="44"/>
      <c r="J3" s="46" t="s">
        <v>92</v>
      </c>
      <c r="K3" s="46" t="s">
        <v>93</v>
      </c>
      <c r="L3" s="46" t="s">
        <v>94</v>
      </c>
      <c r="M3" s="46" t="s">
        <v>95</v>
      </c>
      <c r="N3" s="44"/>
      <c r="O3" s="46" t="s">
        <v>96</v>
      </c>
      <c r="P3" s="46" t="s">
        <v>97</v>
      </c>
      <c r="Q3" s="46" t="s">
        <v>98</v>
      </c>
      <c r="R3" s="46" t="s">
        <v>99</v>
      </c>
    </row>
    <row r="4" customFormat="false" ht="15" hidden="false" customHeight="false" outlineLevel="0" collapsed="false">
      <c r="A4" s="0" t="s">
        <v>4</v>
      </c>
      <c r="D4" s="44" t="str">
        <f aca="false">Data!B6</f>
        <v>Line 1</v>
      </c>
      <c r="E4" s="47" t="n">
        <f aca="true">AVERAGE(OFFSET(Data!$C6,0,Report!$N$4-1):OFFSET(OFFSET(Data!$C6,0,Report!$N$4-1),0,Report!$O$4))</f>
        <v>115960.150916667</v>
      </c>
      <c r="F4" s="47" t="n">
        <f aca="true">AVERAGE(OFFSET(Data!$C30,0,Report!$N$4-1):OFFSET(OFFSET(Data!$C30,0,Report!$N$4-1),0,Report!$O$4))</f>
        <v>8998.6841475</v>
      </c>
      <c r="G4" s="48" t="n">
        <f aca="true">SUM(OFFSET(Data!$C30,0,Report!$N$4-1):OFFSET(OFFSET(Data!$C30,0,Report!$N$4-1),0,Report!$O$4))/SUM(OFFSET(Data!$C6,0,Report!$N$4-1):OFFSET(OFFSET(Data!$C6,0,Report!$N$4-1),0,Report!$O$4))</f>
        <v>0.0776015215258455</v>
      </c>
      <c r="H4" s="48" t="n">
        <f aca="true">AVERAGE(OFFSET(Data!$C78,0,Report!$N$4-1):OFFSET(OFFSET(Data!$C78,0,Report!$N$4-1),0,Report!$O$4))</f>
        <v>0.905</v>
      </c>
      <c r="I4" s="44" t="n">
        <v>2</v>
      </c>
      <c r="J4" s="47" t="n">
        <f aca="false">HLOOKUP(Report!$P$3,Data!$C$5:$BB$26,I4,0)</f>
        <v>148676.7555</v>
      </c>
      <c r="K4" s="47" t="n">
        <f aca="false">HLOOKUP(Report!$P$3,Data!$C$29:$BB$50,I4,0)</f>
        <v>10407.372885</v>
      </c>
      <c r="L4" s="49" t="n">
        <f aca="false">IFERROR(K4/J4,0)</f>
        <v>0.07</v>
      </c>
      <c r="M4" s="49" t="n">
        <f aca="false">HLOOKUP(Report!$P$3,Data!$C$77:$BB$98,I4,0)</f>
        <v>0.86</v>
      </c>
      <c r="N4" s="44"/>
      <c r="O4" s="48" t="n">
        <f aca="false">IFERROR((HLOOKUP(Report!$P$3,Data!$C$5:$BB$26,I4,0)-HLOOKUP(Report!$O$3,Data!$C$5:$BB$26,I4,0))/HLOOKUP(Report!$P$3,Data!$C$5:$BB$26,I4,0),0)</f>
        <v>0.145299145299145</v>
      </c>
      <c r="P4" s="48" t="n">
        <f aca="false">IFERROR((HLOOKUP(Report!$P$3,Data!$C$29:$BB$50,I4,0)-HLOOKUP(Report!$O$3,Data!$C$29:$BB$50,I4,0))/HLOOKUP(Report!$P$3,Data!$C$29:$BB$50,I4,0),0)</f>
        <v>0.0231990231990234</v>
      </c>
      <c r="Q4" s="48" t="n">
        <f aca="false">IFERROR((HLOOKUP(Report!$P$3,Data!$C$53:$BB$74,I4,0)-HLOOKUP(Report!$O$3,Data!$C$53:$BB$74,I4,0)),0)</f>
        <v>-0.01</v>
      </c>
      <c r="R4" s="50" t="n">
        <f aca="false">IFERROR((HLOOKUP(Report!$P$3,Data!$C$77:$BB$98,I4,0)-HLOOKUP(Report!$O$3,Data!$C$77:$BB$98,I4,0)),0)</f>
        <v>-0.03</v>
      </c>
    </row>
    <row r="5" customFormat="false" ht="15" hidden="false" customHeight="false" outlineLevel="0" collapsed="false">
      <c r="A5" s="0" t="s">
        <v>5</v>
      </c>
      <c r="D5" s="44" t="str">
        <f aca="false">Data!B7</f>
        <v>Line 2</v>
      </c>
      <c r="E5" s="47" t="n">
        <f aca="true">AVERAGE(OFFSET(Data!$C7,0,Report!$N$4-1):OFFSET(OFFSET(Data!$C7,0,Report!$N$4-1),0,Report!$O$4))</f>
        <v>95540.348372</v>
      </c>
      <c r="F5" s="47" t="n">
        <f aca="true">AVERAGE(OFFSET(Data!$C31,0,Report!$N$4-1):OFFSET(OFFSET(Data!$C31,0,Report!$N$4-1),0,Report!$O$4))</f>
        <v>9914.0403852</v>
      </c>
      <c r="G5" s="48" t="n">
        <f aca="true">SUM(OFFSET(Data!$C31,0,Report!$N$4-1):OFFSET(OFFSET(Data!$C31,0,Report!$N$4-1),0,Report!$O$4))/SUM(OFFSET(Data!$C7,0,Report!$N$4-1):OFFSET(OFFSET(Data!$C7,0,Report!$N$4-1),0,Report!$O$4))</f>
        <v>0.10376809959493</v>
      </c>
      <c r="H5" s="48" t="n">
        <f aca="true">AVERAGE(OFFSET(Data!$C79,0,Report!$N$4-1):OFFSET(OFFSET(Data!$C79,0,Report!$N$4-1),0,Report!$O$4))</f>
        <v>0.953333333333333</v>
      </c>
      <c r="I5" s="44" t="n">
        <v>3</v>
      </c>
      <c r="J5" s="47" t="n">
        <f aca="false">HLOOKUP(Report!$P$3,Data!$C$5:$BB$26,I5,0)</f>
        <v>91856.251032</v>
      </c>
      <c r="K5" s="47" t="n">
        <f aca="false">HLOOKUP(Report!$P$3,Data!$C$29:$BB$50,I5,0)</f>
        <v>9185.6251032</v>
      </c>
      <c r="L5" s="49" t="n">
        <f aca="false">IFERROR(K5/J5,0)</f>
        <v>0.1</v>
      </c>
      <c r="M5" s="49" t="n">
        <f aca="false">HLOOKUP(Report!$P$3,Data!$C$77:$BB$98,I5,0)</f>
        <v>1.04</v>
      </c>
      <c r="N5" s="44"/>
      <c r="O5" s="48" t="n">
        <f aca="false">IFERROR((HLOOKUP(Report!$P$3,Data!$C$5:$BB$26,I5,0)-HLOOKUP(Report!$O$3,Data!$C$5:$BB$26,I5,0))/HLOOKUP(Report!$P$3,Data!$C$5:$BB$26,I5,0),0)</f>
        <v>0.00990099009900984</v>
      </c>
      <c r="P5" s="48" t="n">
        <f aca="false">IFERROR((HLOOKUP(Report!$P$3,Data!$C$29:$BB$50,I5,0)-HLOOKUP(Report!$O$3,Data!$C$29:$BB$50,I5,0))/HLOOKUP(Report!$P$3,Data!$C$29:$BB$50,I5,0),0)</f>
        <v>0.108910891089109</v>
      </c>
      <c r="Q5" s="48" t="n">
        <f aca="false">IFERROR((HLOOKUP(Report!$P$3,Data!$C$53:$BB$74,I5,0)-HLOOKUP(Report!$O$3,Data!$C$53:$BB$74,I5,0)),0)</f>
        <v>0.01</v>
      </c>
      <c r="R5" s="50" t="n">
        <f aca="false">IFERROR((HLOOKUP(Report!$P$3,Data!$C$77:$BB$98,I5,0)-HLOOKUP(Report!$O$3,Data!$C$77:$BB$98,I5,0)),0)</f>
        <v>0.03</v>
      </c>
    </row>
    <row r="6" customFormat="false" ht="15" hidden="false" customHeight="false" outlineLevel="0" collapsed="false">
      <c r="A6" s="0" t="s">
        <v>6</v>
      </c>
      <c r="D6" s="44" t="str">
        <f aca="false">Data!B8</f>
        <v>Line 3</v>
      </c>
      <c r="E6" s="47" t="n">
        <f aca="true">AVERAGE(OFFSET(Data!$C8,0,Report!$N$4-1):OFFSET(OFFSET(Data!$C8,0,Report!$N$4-1),0,Report!$O$4))</f>
        <v>104014.814857333</v>
      </c>
      <c r="F6" s="47" t="n">
        <f aca="true">AVERAGE(OFFSET(Data!$C32,0,Report!$N$4-1):OFFSET(OFFSET(Data!$C32,0,Report!$N$4-1),0,Report!$O$4))</f>
        <v>11302.07939812</v>
      </c>
      <c r="G6" s="48" t="n">
        <f aca="true">SUM(OFFSET(Data!$C32,0,Report!$N$4-1):OFFSET(OFFSET(Data!$C32,0,Report!$N$4-1),0,Report!$O$4))/SUM(OFFSET(Data!$C8,0,Report!$N$4-1):OFFSET(OFFSET(Data!$C8,0,Report!$N$4-1),0,Report!$O$4))</f>
        <v>0.108658361922981</v>
      </c>
      <c r="H6" s="48" t="n">
        <f aca="true">AVERAGE(OFFSET(Data!$C80,0,Report!$N$4-1):OFFSET(OFFSET(Data!$C80,0,Report!$N$4-1),0,Report!$O$4))</f>
        <v>0.953333333333333</v>
      </c>
      <c r="I6" s="44" t="n">
        <v>4</v>
      </c>
      <c r="J6" s="47" t="n">
        <f aca="false">HLOOKUP(Report!$P$3,Data!$C$5:$BB$26,I6,0)</f>
        <v>119871.683544</v>
      </c>
      <c r="K6" s="47" t="n">
        <f aca="false">HLOOKUP(Report!$P$3,Data!$C$29:$BB$50,I6,0)</f>
        <v>15583.31886072</v>
      </c>
      <c r="L6" s="49" t="n">
        <f aca="false">IFERROR(K6/J6,0)</f>
        <v>0.13</v>
      </c>
      <c r="M6" s="49" t="n">
        <f aca="false">HLOOKUP(Report!$P$3,Data!$C$77:$BB$98,I6,0)</f>
        <v>1.09</v>
      </c>
      <c r="N6" s="44"/>
      <c r="O6" s="48" t="n">
        <f aca="false">IFERROR((HLOOKUP(Report!$P$3,Data!$C$5:$BB$26,I6,0)-HLOOKUP(Report!$O$3,Data!$C$5:$BB$26,I6,0))/HLOOKUP(Report!$P$3,Data!$C$5:$BB$26,I6,0),0)</f>
        <v>0.0825688073394495</v>
      </c>
      <c r="P6" s="48" t="n">
        <f aca="false">IFERROR((HLOOKUP(Report!$P$3,Data!$C$29:$BB$50,I6,0)-HLOOKUP(Report!$O$3,Data!$C$29:$BB$50,I6,0))/HLOOKUP(Report!$P$3,Data!$C$29:$BB$50,I6,0),0)</f>
        <v>0.0825688073394496</v>
      </c>
      <c r="Q6" s="48" t="n">
        <f aca="false">IFERROR((HLOOKUP(Report!$P$3,Data!$C$53:$BB$74,I6,0)-HLOOKUP(Report!$O$3,Data!$C$53:$BB$74,I6,0)),0)</f>
        <v>0</v>
      </c>
      <c r="R6" s="50" t="n">
        <f aca="false">IFERROR((HLOOKUP(Report!$P$3,Data!$C$77:$BB$98,I6,0)-HLOOKUP(Report!$O$3,Data!$C$77:$BB$98,I6,0)),0)</f>
        <v>0.04</v>
      </c>
    </row>
    <row r="7" customFormat="false" ht="15" hidden="false" customHeight="false" outlineLevel="0" collapsed="false">
      <c r="A7" s="0" t="s">
        <v>7</v>
      </c>
      <c r="D7" s="44" t="str">
        <f aca="false">Data!B9</f>
        <v>Line 4</v>
      </c>
      <c r="E7" s="47" t="n">
        <f aca="true">AVERAGE(OFFSET(Data!$C9,0,Report!$N$4-1):OFFSET(OFFSET(Data!$C9,0,Report!$N$4-1),0,Report!$O$4))</f>
        <v>74020.624</v>
      </c>
      <c r="F7" s="47" t="n">
        <f aca="true">AVERAGE(OFFSET(Data!$C33,0,Report!$N$4-1):OFFSET(OFFSET(Data!$C33,0,Report!$N$4-1),0,Report!$O$4))</f>
        <v>6641.80016</v>
      </c>
      <c r="G7" s="48" t="n">
        <f aca="true">SUM(OFFSET(Data!$C33,0,Report!$N$4-1):OFFSET(OFFSET(Data!$C33,0,Report!$N$4-1),0,Report!$O$4))/SUM(OFFSET(Data!$C9,0,Report!$N$4-1):OFFSET(OFFSET(Data!$C9,0,Report!$N$4-1),0,Report!$O$4))</f>
        <v>0.0897290484878917</v>
      </c>
      <c r="H7" s="48" t="n">
        <f aca="true">AVERAGE(OFFSET(Data!$C81,0,Report!$N$4-1):OFFSET(OFFSET(Data!$C81,0,Report!$N$4-1),0,Report!$O$4))</f>
        <v>0.791666666666667</v>
      </c>
      <c r="I7" s="44" t="n">
        <v>5</v>
      </c>
      <c r="J7" s="47" t="n">
        <f aca="false">HLOOKUP(Report!$P$3,Data!$C$5:$BB$26,I7,0)</f>
        <v>65572.448</v>
      </c>
      <c r="K7" s="47" t="n">
        <f aca="false">HLOOKUP(Report!$P$3,Data!$C$29:$BB$50,I7,0)</f>
        <v>3934.34688</v>
      </c>
      <c r="L7" s="49" t="n">
        <f aca="false">IFERROR(K7/J7,0)</f>
        <v>0.06</v>
      </c>
      <c r="M7" s="49" t="n">
        <f aca="false">HLOOKUP(Report!$P$3,Data!$C$77:$BB$98,I7,0)</f>
        <v>0.73</v>
      </c>
      <c r="N7" s="44"/>
      <c r="O7" s="48" t="n">
        <f aca="false">IFERROR((HLOOKUP(Report!$P$3,Data!$C$5:$BB$26,I7,0)-HLOOKUP(Report!$O$3,Data!$C$5:$BB$26,I7,0))/HLOOKUP(Report!$P$3,Data!$C$5:$BB$26,I7,0),0)</f>
        <v>0</v>
      </c>
      <c r="P7" s="48" t="n">
        <f aca="false">IFERROR((HLOOKUP(Report!$P$3,Data!$C$29:$BB$50,I7,0)-HLOOKUP(Report!$O$3,Data!$C$29:$BB$50,I7,0))/HLOOKUP(Report!$P$3,Data!$C$29:$BB$50,I7,0),0)</f>
        <v>-0.833333333333333</v>
      </c>
      <c r="Q7" s="48" t="n">
        <f aca="false">IFERROR((HLOOKUP(Report!$P$3,Data!$C$53:$BB$74,I7,0)-HLOOKUP(Report!$O$3,Data!$C$53:$BB$74,I7,0)),0)</f>
        <v>-0.05</v>
      </c>
      <c r="R7" s="50" t="n">
        <f aca="false">IFERROR((HLOOKUP(Report!$P$3,Data!$C$77:$BB$98,I7,0)-HLOOKUP(Report!$O$3,Data!$C$77:$BB$98,I7,0)),0)</f>
        <v>-0.19</v>
      </c>
    </row>
    <row r="8" customFormat="false" ht="15" hidden="false" customHeight="false" outlineLevel="0" collapsed="false">
      <c r="A8" s="0" t="s">
        <v>8</v>
      </c>
      <c r="D8" s="44" t="str">
        <f aca="false">Data!B10</f>
        <v>Line 5</v>
      </c>
      <c r="E8" s="47" t="n">
        <f aca="true">AVERAGE(OFFSET(Data!$C10,0,Report!$N$4-1):OFFSET(OFFSET(Data!$C10,0,Report!$N$4-1),0,Report!$O$4))</f>
        <v>86368.988</v>
      </c>
      <c r="F8" s="47" t="n">
        <f aca="true">AVERAGE(OFFSET(Data!$C34,0,Report!$N$4-1):OFFSET(OFFSET(Data!$C34,0,Report!$N$4-1),0,Report!$O$4))</f>
        <v>7949.54328</v>
      </c>
      <c r="G8" s="48" t="n">
        <f aca="true">SUM(OFFSET(Data!$C34,0,Report!$N$4-1):OFFSET(OFFSET(Data!$C34,0,Report!$N$4-1),0,Report!$O$4))/SUM(OFFSET(Data!$C10,0,Report!$N$4-1):OFFSET(OFFSET(Data!$C10,0,Report!$N$4-1),0,Report!$O$4))</f>
        <v>0.0920416397607901</v>
      </c>
      <c r="H8" s="48" t="n">
        <f aca="true">AVERAGE(OFFSET(Data!$C82,0,Report!$N$4-1):OFFSET(OFFSET(Data!$C82,0,Report!$N$4-1),0,Report!$O$4))</f>
        <v>0.966666666666667</v>
      </c>
      <c r="I8" s="44" t="n">
        <v>6</v>
      </c>
      <c r="J8" s="47" t="n">
        <f aca="false">HLOOKUP(Report!$P$3,Data!$C$5:$BB$26,I8,0)</f>
        <v>74293.128</v>
      </c>
      <c r="K8" s="47" t="n">
        <f aca="false">HLOOKUP(Report!$P$3,Data!$C$29:$BB$50,I8,0)</f>
        <v>4457.58768</v>
      </c>
      <c r="L8" s="49" t="n">
        <f aca="false">IFERROR(K8/J8,0)</f>
        <v>0.06</v>
      </c>
      <c r="M8" s="49" t="n">
        <f aca="false">HLOOKUP(Report!$P$3,Data!$C$77:$BB$98,I8,0)</f>
        <v>1.02</v>
      </c>
      <c r="N8" s="44"/>
      <c r="O8" s="48" t="n">
        <f aca="false">IFERROR((HLOOKUP(Report!$P$3,Data!$C$5:$BB$26,I8,0)-HLOOKUP(Report!$O$3,Data!$C$5:$BB$26,I8,0))/HLOOKUP(Report!$P$3,Data!$C$5:$BB$26,I8,0),0)</f>
        <v>-0.098901098901099</v>
      </c>
      <c r="P8" s="48" t="n">
        <f aca="false">IFERROR((HLOOKUP(Report!$P$3,Data!$C$29:$BB$50,I8,0)-HLOOKUP(Report!$O$3,Data!$C$29:$BB$50,I8,0))/HLOOKUP(Report!$P$3,Data!$C$29:$BB$50,I8,0),0)</f>
        <v>-0.648351648351649</v>
      </c>
      <c r="Q8" s="48" t="n">
        <f aca="false">IFERROR((HLOOKUP(Report!$P$3,Data!$C$53:$BB$74,I8,0)-HLOOKUP(Report!$O$3,Data!$C$53:$BB$74,I8,0)),0)</f>
        <v>-0.03</v>
      </c>
      <c r="R8" s="50" t="n">
        <f aca="false">IFERROR((HLOOKUP(Report!$P$3,Data!$C$77:$BB$98,I8,0)-HLOOKUP(Report!$O$3,Data!$C$77:$BB$98,I8,0)),0)</f>
        <v>0.1</v>
      </c>
    </row>
    <row r="9" customFormat="false" ht="15" hidden="false" customHeight="false" outlineLevel="0" collapsed="false">
      <c r="A9" s="0" t="s">
        <v>9</v>
      </c>
      <c r="D9" s="44" t="str">
        <f aca="false">Data!B11</f>
        <v>Line 6</v>
      </c>
      <c r="E9" s="47" t="n">
        <f aca="true">AVERAGE(OFFSET(Data!$C11,0,Report!$N$4-1):OFFSET(OFFSET(Data!$C11,0,Report!$N$4-1),0,Report!$O$4))</f>
        <v>109073.267960133</v>
      </c>
      <c r="F9" s="47" t="n">
        <f aca="true">AVERAGE(OFFSET(Data!$C35,0,Report!$N$4-1):OFFSET(OFFSET(Data!$C35,0,Report!$N$4-1),0,Report!$O$4))</f>
        <v>12772.7514272173</v>
      </c>
      <c r="G9" s="48" t="n">
        <f aca="true">SUM(OFFSET(Data!$C35,0,Report!$N$4-1):OFFSET(OFFSET(Data!$C35,0,Report!$N$4-1),0,Report!$O$4))/SUM(OFFSET(Data!$C11,0,Report!$N$4-1):OFFSET(OFFSET(Data!$C11,0,Report!$N$4-1),0,Report!$O$4))</f>
        <v>0.117102491436177</v>
      </c>
      <c r="H9" s="48" t="n">
        <f aca="true">AVERAGE(OFFSET(Data!$C83,0,Report!$N$4-1):OFFSET(OFFSET(Data!$C83,0,Report!$N$4-1),0,Report!$O$4))</f>
        <v>0.896666666666667</v>
      </c>
      <c r="I9" s="44" t="n">
        <v>7</v>
      </c>
      <c r="J9" s="47" t="n">
        <f aca="false">HLOOKUP(Report!$P$3,Data!$C$5:$BB$26,I9,0)</f>
        <v>120930.9472008</v>
      </c>
      <c r="K9" s="47" t="n">
        <f aca="false">HLOOKUP(Report!$P$3,Data!$C$29:$BB$50,I9,0)</f>
        <v>15721.023136104</v>
      </c>
      <c r="L9" s="49" t="n">
        <f aca="false">IFERROR(K9/J9,0)</f>
        <v>0.13</v>
      </c>
      <c r="M9" s="49" t="n">
        <f aca="false">HLOOKUP(Report!$P$3,Data!$C$77:$BB$98,I9,0)</f>
        <v>0.67</v>
      </c>
      <c r="N9" s="44"/>
      <c r="O9" s="48" t="n">
        <f aca="false">IFERROR((HLOOKUP(Report!$P$3,Data!$C$5:$BB$26,I9,0)-HLOOKUP(Report!$O$3,Data!$C$5:$BB$26,I9,0))/HLOOKUP(Report!$P$3,Data!$C$5:$BB$26,I9,0),0)</f>
        <v>-0.0752688172043011</v>
      </c>
      <c r="P9" s="48" t="n">
        <f aca="false">IFERROR((HLOOKUP(Report!$P$3,Data!$C$29:$BB$50,I9,0)-HLOOKUP(Report!$O$3,Data!$C$29:$BB$50,I9,0))/HLOOKUP(Report!$P$3,Data!$C$29:$BB$50,I9,0),0)</f>
        <v>0.00744416873449148</v>
      </c>
      <c r="Q9" s="48" t="n">
        <f aca="false">IFERROR((HLOOKUP(Report!$P$3,Data!$C$53:$BB$74,I9,0)-HLOOKUP(Report!$O$3,Data!$C$53:$BB$74,I9,0)),0)</f>
        <v>0.01</v>
      </c>
      <c r="R9" s="50" t="n">
        <f aca="false">IFERROR((HLOOKUP(Report!$P$3,Data!$C$77:$BB$98,I9,0)-HLOOKUP(Report!$O$3,Data!$C$77:$BB$98,I9,0)),0)</f>
        <v>-0.28</v>
      </c>
    </row>
    <row r="10" customFormat="false" ht="15" hidden="false" customHeight="false" outlineLevel="0" collapsed="false">
      <c r="A10" s="0" t="s">
        <v>10</v>
      </c>
      <c r="D10" s="44" t="str">
        <f aca="false">Data!B12</f>
        <v>Line 7</v>
      </c>
      <c r="E10" s="47" t="n">
        <f aca="true">AVERAGE(OFFSET(Data!$C12,0,Report!$N$4-1):OFFSET(OFFSET(Data!$C12,0,Report!$N$4-1),0,Report!$O$4))</f>
        <v>84736.4397916667</v>
      </c>
      <c r="F10" s="47" t="n">
        <f aca="true">AVERAGE(OFFSET(Data!$C36,0,Report!$N$4-1):OFFSET(OFFSET(Data!$C36,0,Report!$N$4-1),0,Report!$O$4))</f>
        <v>8670.62379375</v>
      </c>
      <c r="G10" s="48" t="n">
        <f aca="true">SUM(OFFSET(Data!$C36,0,Report!$N$4-1):OFFSET(OFFSET(Data!$C36,0,Report!$N$4-1),0,Report!$O$4))/SUM(OFFSET(Data!$C12,0,Report!$N$4-1):OFFSET(OFFSET(Data!$C12,0,Report!$N$4-1),0,Report!$O$4))</f>
        <v>0.102324617544325</v>
      </c>
      <c r="H10" s="48" t="n">
        <f aca="true">AVERAGE(OFFSET(Data!$C84,0,Report!$N$4-1):OFFSET(OFFSET(Data!$C84,0,Report!$N$4-1),0,Report!$O$4))</f>
        <v>0.948333333333333</v>
      </c>
      <c r="I10" s="44" t="n">
        <v>8</v>
      </c>
      <c r="J10" s="47" t="n">
        <f aca="false">HLOOKUP(Report!$P$3,Data!$C$5:$BB$26,I10,0)</f>
        <v>94827.76375</v>
      </c>
      <c r="K10" s="47" t="n">
        <f aca="false">HLOOKUP(Report!$P$3,Data!$C$29:$BB$50,I10,0)</f>
        <v>10431.0540125</v>
      </c>
      <c r="L10" s="49" t="n">
        <f aca="false">IFERROR(K10/J10,0)</f>
        <v>0.11</v>
      </c>
      <c r="M10" s="49" t="n">
        <f aca="false">HLOOKUP(Report!$P$3,Data!$C$77:$BB$98,I10,0)</f>
        <v>1.09</v>
      </c>
      <c r="N10" s="44"/>
      <c r="O10" s="48" t="n">
        <f aca="false">IFERROR((HLOOKUP(Report!$P$3,Data!$C$5:$BB$26,I10,0)-HLOOKUP(Report!$O$3,Data!$C$5:$BB$26,I10,0))/HLOOKUP(Report!$P$3,Data!$C$5:$BB$26,I10,0),0)</f>
        <v>0.115044247787611</v>
      </c>
      <c r="P10" s="48" t="n">
        <f aca="false">IFERROR((HLOOKUP(Report!$P$3,Data!$C$29:$BB$50,I10,0)-HLOOKUP(Report!$O$3,Data!$C$29:$BB$50,I10,0))/HLOOKUP(Report!$P$3,Data!$C$29:$BB$50,I10,0),0)</f>
        <v>-0.0458567980691874</v>
      </c>
      <c r="Q10" s="48" t="n">
        <f aca="false">IFERROR((HLOOKUP(Report!$P$3,Data!$C$53:$BB$74,I10,0)-HLOOKUP(Report!$O$3,Data!$C$53:$BB$74,I10,0)),0)</f>
        <v>-0.02</v>
      </c>
      <c r="R10" s="50" t="n">
        <f aca="false">IFERROR((HLOOKUP(Report!$P$3,Data!$C$77:$BB$98,I10,0)-HLOOKUP(Report!$O$3,Data!$C$77:$BB$98,I10,0)),0)</f>
        <v>0.12</v>
      </c>
    </row>
    <row r="11" customFormat="false" ht="15" hidden="false" customHeight="false" outlineLevel="0" collapsed="false">
      <c r="A11" s="0" t="s">
        <v>11</v>
      </c>
      <c r="D11" s="44" t="str">
        <f aca="false">Data!B13</f>
        <v>Line 8</v>
      </c>
      <c r="E11" s="47" t="n">
        <f aca="true">AVERAGE(OFFSET(Data!$C13,0,Report!$N$4-1):OFFSET(OFFSET(Data!$C13,0,Report!$N$4-1),0,Report!$O$4))</f>
        <v>74997.1869696</v>
      </c>
      <c r="F11" s="47" t="n">
        <f aca="true">AVERAGE(OFFSET(Data!$C37,0,Report!$N$4-1):OFFSET(OFFSET(Data!$C37,0,Report!$N$4-1),0,Report!$O$4))</f>
        <v>7597.05532061867</v>
      </c>
      <c r="G11" s="48" t="n">
        <f aca="true">SUM(OFFSET(Data!$C37,0,Report!$N$4-1):OFFSET(OFFSET(Data!$C37,0,Report!$N$4-1),0,Report!$O$4))/SUM(OFFSET(Data!$C13,0,Report!$N$4-1):OFFSET(OFFSET(Data!$C13,0,Report!$N$4-1),0,Report!$O$4))</f>
        <v>0.101297870328098</v>
      </c>
      <c r="H11" s="48" t="n">
        <f aca="true">AVERAGE(OFFSET(Data!$C85,0,Report!$N$4-1):OFFSET(OFFSET(Data!$C85,0,Report!$N$4-1),0,Report!$O$4))</f>
        <v>0.863333333333333</v>
      </c>
      <c r="I11" s="44" t="n">
        <v>9</v>
      </c>
      <c r="J11" s="47" t="n">
        <f aca="false">HLOOKUP(Report!$P$3,Data!$C$5:$BB$26,I11,0)</f>
        <v>69078.1550976</v>
      </c>
      <c r="K11" s="47" t="n">
        <f aca="false">HLOOKUP(Report!$P$3,Data!$C$29:$BB$50,I11,0)</f>
        <v>8289.378611712</v>
      </c>
      <c r="L11" s="49" t="n">
        <f aca="false">IFERROR(K11/J11,0)</f>
        <v>0.12</v>
      </c>
      <c r="M11" s="49" t="n">
        <f aca="false">HLOOKUP(Report!$P$3,Data!$C$77:$BB$98,I11,0)</f>
        <v>0.93</v>
      </c>
      <c r="N11" s="44"/>
      <c r="O11" s="48" t="n">
        <f aca="false">IFERROR((HLOOKUP(Report!$P$3,Data!$C$5:$BB$26,I11,0)-HLOOKUP(Report!$O$3,Data!$C$5:$BB$26,I11,0))/HLOOKUP(Report!$P$3,Data!$C$5:$BB$26,I11,0),0)</f>
        <v>0.0740740740740741</v>
      </c>
      <c r="P11" s="48" t="n">
        <f aca="false">IFERROR((HLOOKUP(Report!$P$3,Data!$C$29:$BB$50,I11,0)-HLOOKUP(Report!$O$3,Data!$C$29:$BB$50,I11,0))/HLOOKUP(Report!$P$3,Data!$C$29:$BB$50,I11,0),0)</f>
        <v>0.228395061728395</v>
      </c>
      <c r="Q11" s="48" t="n">
        <f aca="false">IFERROR((HLOOKUP(Report!$P$3,Data!$C$53:$BB$74,I11,0)-HLOOKUP(Report!$O$3,Data!$C$53:$BB$74,I11,0)),0)</f>
        <v>0.02</v>
      </c>
      <c r="R11" s="50" t="n">
        <f aca="false">IFERROR((HLOOKUP(Report!$P$3,Data!$C$77:$BB$98,I11,0)-HLOOKUP(Report!$O$3,Data!$C$77:$BB$98,I11,0)),0)</f>
        <v>0.0600000000000001</v>
      </c>
    </row>
    <row r="12" customFormat="false" ht="15" hidden="false" customHeight="false" outlineLevel="0" collapsed="false">
      <c r="A12" s="0" t="s">
        <v>12</v>
      </c>
      <c r="D12" s="44" t="str">
        <f aca="false">Data!B14</f>
        <v>Line 9</v>
      </c>
      <c r="E12" s="47" t="n">
        <f aca="true">AVERAGE(OFFSET(Data!$C14,0,Report!$N$4-1):OFFSET(OFFSET(Data!$C14,0,Report!$N$4-1),0,Report!$O$4))</f>
        <v>86610.7824213333</v>
      </c>
      <c r="F12" s="47" t="n">
        <f aca="true">AVERAGE(OFFSET(Data!$C38,0,Report!$N$4-1):OFFSET(OFFSET(Data!$C38,0,Report!$N$4-1),0,Report!$O$4))</f>
        <v>7785.74130304</v>
      </c>
      <c r="G12" s="48" t="n">
        <f aca="true">SUM(OFFSET(Data!$C38,0,Report!$N$4-1):OFFSET(OFFSET(Data!$C38,0,Report!$N$4-1),0,Report!$O$4))/SUM(OFFSET(Data!$C14,0,Report!$N$4-1):OFFSET(OFFSET(Data!$C14,0,Report!$N$4-1),0,Report!$O$4))</f>
        <v>0.0898934415020626</v>
      </c>
      <c r="H12" s="48" t="n">
        <f aca="true">AVERAGE(OFFSET(Data!$C86,0,Report!$N$4-1):OFFSET(OFFSET(Data!$C86,0,Report!$N$4-1),0,Report!$O$4))</f>
        <v>0.96</v>
      </c>
      <c r="I12" s="44" t="n">
        <v>10</v>
      </c>
      <c r="J12" s="47" t="n">
        <f aca="false">HLOOKUP(Report!$P$3,Data!$C$5:$BB$26,I12,0)</f>
        <v>88301.488128</v>
      </c>
      <c r="K12" s="47" t="n">
        <f aca="false">HLOOKUP(Report!$P$3,Data!$C$29:$BB$50,I12,0)</f>
        <v>7064.11905024</v>
      </c>
      <c r="L12" s="49" t="n">
        <f aca="false">IFERROR(K12/J12,0)</f>
        <v>0.08</v>
      </c>
      <c r="M12" s="49" t="n">
        <f aca="false">HLOOKUP(Report!$P$3,Data!$C$77:$BB$98,I12,0)</f>
        <v>1.04</v>
      </c>
      <c r="N12" s="44"/>
      <c r="O12" s="48" t="n">
        <f aca="false">IFERROR((HLOOKUP(Report!$P$3,Data!$C$5:$BB$26,I12,0)-HLOOKUP(Report!$O$3,Data!$C$5:$BB$26,I12,0))/HLOOKUP(Report!$P$3,Data!$C$5:$BB$26,I12,0),0)</f>
        <v>0.0196078431372549</v>
      </c>
      <c r="P12" s="48" t="n">
        <f aca="false">IFERROR((HLOOKUP(Report!$P$3,Data!$C$29:$BB$50,I12,0)-HLOOKUP(Report!$O$3,Data!$C$29:$BB$50,I12,0))/HLOOKUP(Report!$P$3,Data!$C$29:$BB$50,I12,0),0)</f>
        <v>-0.470588235294118</v>
      </c>
      <c r="Q12" s="48" t="n">
        <f aca="false">IFERROR((HLOOKUP(Report!$P$3,Data!$C$53:$BB$74,I12,0)-HLOOKUP(Report!$O$3,Data!$C$53:$BB$74,I12,0)),0)</f>
        <v>-0.04</v>
      </c>
      <c r="R12" s="50" t="n">
        <f aca="false">IFERROR((HLOOKUP(Report!$P$3,Data!$C$77:$BB$98,I12,0)-HLOOKUP(Report!$O$3,Data!$C$77:$BB$98,I12,0)),0)</f>
        <v>0.18</v>
      </c>
    </row>
    <row r="13" customFormat="false" ht="15" hidden="false" customHeight="false" outlineLevel="0" collapsed="false">
      <c r="A13" s="0" t="s">
        <v>13</v>
      </c>
      <c r="D13" s="44" t="str">
        <f aca="false">Data!B15</f>
        <v>Line 10</v>
      </c>
      <c r="E13" s="47" t="n">
        <f aca="true">AVERAGE(OFFSET(Data!$C15,0,Report!$N$4-1):OFFSET(OFFSET(Data!$C15,0,Report!$N$4-1),0,Report!$O$4))</f>
        <v>110999.819331333</v>
      </c>
      <c r="F13" s="47" t="n">
        <f aca="true">AVERAGE(OFFSET(Data!$C39,0,Report!$N$4-1):OFFSET(OFFSET(Data!$C39,0,Report!$N$4-1),0,Report!$O$4))</f>
        <v>9779.74521986</v>
      </c>
      <c r="G13" s="48" t="n">
        <f aca="true">SUM(OFFSET(Data!$C39,0,Report!$N$4-1):OFFSET(OFFSET(Data!$C39,0,Report!$N$4-1),0,Report!$O$4))/SUM(OFFSET(Data!$C15,0,Report!$N$4-1):OFFSET(OFFSET(Data!$C15,0,Report!$N$4-1),0,Report!$O$4))</f>
        <v>0.0881059561968075</v>
      </c>
      <c r="H13" s="48" t="n">
        <f aca="true">AVERAGE(OFFSET(Data!$C87,0,Report!$N$4-1):OFFSET(OFFSET(Data!$C87,0,Report!$N$4-1),0,Report!$O$4))</f>
        <v>0.926666666666667</v>
      </c>
      <c r="I13" s="44" t="n">
        <v>11</v>
      </c>
      <c r="J13" s="47" t="n">
        <f aca="false">HLOOKUP(Report!$P$3,Data!$C$5:$BB$26,I13,0)</f>
        <v>119640.154788</v>
      </c>
      <c r="K13" s="47" t="n">
        <f aca="false">HLOOKUP(Report!$P$3,Data!$C$29:$BB$50,I13,0)</f>
        <v>8374.81083516</v>
      </c>
      <c r="L13" s="49" t="n">
        <f aca="false">IFERROR(K13/J13,0)</f>
        <v>0.07</v>
      </c>
      <c r="M13" s="49" t="n">
        <f aca="false">HLOOKUP(Report!$P$3,Data!$C$77:$BB$98,I13,0)</f>
        <v>0.87</v>
      </c>
      <c r="N13" s="44"/>
      <c r="O13" s="48" t="n">
        <f aca="false">IFERROR((HLOOKUP(Report!$P$3,Data!$C$5:$BB$26,I13,0)-HLOOKUP(Report!$O$3,Data!$C$5:$BB$26,I13,0))/HLOOKUP(Report!$P$3,Data!$C$5:$BB$26,I13,0),0)</f>
        <v>-0.0101010101010101</v>
      </c>
      <c r="P13" s="48" t="n">
        <f aca="false">IFERROR((HLOOKUP(Report!$P$3,Data!$C$29:$BB$50,I13,0)-HLOOKUP(Report!$O$3,Data!$C$29:$BB$50,I13,0))/HLOOKUP(Report!$P$3,Data!$C$29:$BB$50,I13,0),0)</f>
        <v>-0.01010101010101</v>
      </c>
      <c r="Q13" s="48" t="n">
        <f aca="false">IFERROR((HLOOKUP(Report!$P$3,Data!$C$53:$BB$74,I13,0)-HLOOKUP(Report!$O$3,Data!$C$53:$BB$74,I13,0)),0)</f>
        <v>1.38777878078145E-017</v>
      </c>
      <c r="R13" s="50" t="n">
        <f aca="false">IFERROR((HLOOKUP(Report!$P$3,Data!$C$77:$BB$98,I13,0)-HLOOKUP(Report!$O$3,Data!$C$77:$BB$98,I13,0)),0)</f>
        <v>-0.17</v>
      </c>
    </row>
    <row r="14" customFormat="false" ht="15" hidden="false" customHeight="false" outlineLevel="0" collapsed="false">
      <c r="A14" s="0" t="s">
        <v>14</v>
      </c>
      <c r="D14" s="44" t="str">
        <f aca="false">Data!B16</f>
        <v>Line 11</v>
      </c>
      <c r="E14" s="47" t="n">
        <f aca="true">AVERAGE(OFFSET(Data!$C16,0,Report!$N$4-1):OFFSET(OFFSET(Data!$C16,0,Report!$N$4-1),0,Report!$O$4))</f>
        <v>100756.231829883</v>
      </c>
      <c r="F14" s="47" t="n">
        <f aca="true">AVERAGE(OFFSET(Data!$C40,0,Report!$N$4-1):OFFSET(OFFSET(Data!$C40,0,Report!$N$4-1),0,Report!$O$4))</f>
        <v>10127.1147863562</v>
      </c>
      <c r="G14" s="48" t="n">
        <f aca="true">SUM(OFFSET(Data!$C40,0,Report!$N$4-1):OFFSET(OFFSET(Data!$C40,0,Report!$N$4-1),0,Report!$O$4))/SUM(OFFSET(Data!$C16,0,Report!$N$4-1):OFFSET(OFFSET(Data!$C16,0,Report!$N$4-1),0,Report!$O$4))</f>
        <v>0.100511051301073</v>
      </c>
      <c r="H14" s="48" t="n">
        <f aca="true">AVERAGE(OFFSET(Data!$C88,0,Report!$N$4-1):OFFSET(OFFSET(Data!$C88,0,Report!$N$4-1),0,Report!$O$4))</f>
        <v>0.836666666666667</v>
      </c>
      <c r="I14" s="44" t="n">
        <v>12</v>
      </c>
      <c r="J14" s="47" t="n">
        <f aca="false">HLOOKUP(Report!$P$3,Data!$C$5:$BB$26,I14,0)</f>
        <v>95969.0497493</v>
      </c>
      <c r="K14" s="47" t="n">
        <f aca="false">HLOOKUP(Report!$P$3,Data!$C$29:$BB$50,I14,0)</f>
        <v>8637.214477437</v>
      </c>
      <c r="L14" s="49" t="n">
        <f aca="false">IFERROR(K14/J14,0)</f>
        <v>0.09</v>
      </c>
      <c r="M14" s="49" t="n">
        <f aca="false">HLOOKUP(Report!$P$3,Data!$C$77:$BB$98,I14,0)</f>
        <v>0.93</v>
      </c>
      <c r="O14" s="48" t="n">
        <f aca="false">IFERROR((HLOOKUP(Report!$P$3,Data!$C$5:$BB$26,I14,0)-HLOOKUP(Report!$O$3,Data!$C$5:$BB$26,I14,0))/HLOOKUP(Report!$P$3,Data!$C$5:$BB$26,I14,0),0)</f>
        <v>-0.0989010989010988</v>
      </c>
      <c r="P14" s="48" t="n">
        <f aca="false">IFERROR((HLOOKUP(Report!$P$3,Data!$C$29:$BB$50,I14,0)-HLOOKUP(Report!$O$3,Data!$C$29:$BB$50,I14,0))/HLOOKUP(Report!$P$3,Data!$C$29:$BB$50,I14,0),0)</f>
        <v>-0.098901098901099</v>
      </c>
      <c r="Q14" s="48" t="n">
        <f aca="false">IFERROR((HLOOKUP(Report!$P$3,Data!$C$53:$BB$74,I14,0)-HLOOKUP(Report!$O$3,Data!$C$53:$BB$74,I14,0)),0)</f>
        <v>-1.38777878078145E-017</v>
      </c>
      <c r="R14" s="50" t="n">
        <f aca="false">IFERROR((HLOOKUP(Report!$P$3,Data!$C$77:$BB$98,I14,0)-HLOOKUP(Report!$O$3,Data!$C$77:$BB$98,I14,0)),0)</f>
        <v>0.23</v>
      </c>
    </row>
    <row r="15" customFormat="false" ht="15" hidden="false" customHeight="false" outlineLevel="0" collapsed="false">
      <c r="A15" s="0" t="s">
        <v>15</v>
      </c>
      <c r="D15" s="44" t="str">
        <f aca="false">Data!B17</f>
        <v>Line 12</v>
      </c>
      <c r="E15" s="47" t="n">
        <f aca="true">AVERAGE(OFFSET(Data!$C17,0,Report!$N$4-1):OFFSET(OFFSET(Data!$C17,0,Report!$N$4-1),0,Report!$O$4))</f>
        <v>67957.6697664</v>
      </c>
      <c r="F15" s="47" t="n">
        <f aca="true">AVERAGE(OFFSET(Data!$C41,0,Report!$N$4-1):OFFSET(OFFSET(Data!$C41,0,Report!$N$4-1),0,Report!$O$4))</f>
        <v>6974.371069376</v>
      </c>
      <c r="G15" s="48" t="n">
        <f aca="true">SUM(OFFSET(Data!$C41,0,Report!$N$4-1):OFFSET(OFFSET(Data!$C41,0,Report!$N$4-1),0,Report!$O$4))/SUM(OFFSET(Data!$C17,0,Report!$N$4-1):OFFSET(OFFSET(Data!$C17,0,Report!$N$4-1),0,Report!$O$4))</f>
        <v>0.102628166818402</v>
      </c>
      <c r="H15" s="48" t="n">
        <f aca="true">AVERAGE(OFFSET(Data!$C89,0,Report!$N$4-1):OFFSET(OFFSET(Data!$C89,0,Report!$N$4-1),0,Report!$O$4))</f>
        <v>0.953333333333333</v>
      </c>
      <c r="I15" s="44" t="n">
        <v>13</v>
      </c>
      <c r="J15" s="47" t="n">
        <f aca="false">HLOOKUP(Report!$P$3,Data!$C$5:$BB$26,I15,0)</f>
        <v>56787.0086784</v>
      </c>
      <c r="K15" s="47" t="n">
        <f aca="false">HLOOKUP(Report!$P$3,Data!$C$29:$BB$50,I15,0)</f>
        <v>5110.830781056</v>
      </c>
      <c r="L15" s="49" t="n">
        <f aca="false">IFERROR(K15/J15,0)</f>
        <v>0.09</v>
      </c>
      <c r="M15" s="49" t="n">
        <f aca="false">HLOOKUP(Report!$P$3,Data!$C$77:$BB$98,I15,0)</f>
        <v>0.84</v>
      </c>
      <c r="O15" s="48" t="n">
        <f aca="false">IFERROR((HLOOKUP(Report!$P$3,Data!$C$5:$BB$26,I15,0)-HLOOKUP(Report!$O$3,Data!$C$5:$BB$26,I15,0))/HLOOKUP(Report!$P$3,Data!$C$5:$BB$26,I15,0),0)</f>
        <v>0.0196078431372549</v>
      </c>
      <c r="P15" s="48" t="n">
        <f aca="false">IFERROR((HLOOKUP(Report!$P$3,Data!$C$29:$BB$50,I15,0)-HLOOKUP(Report!$O$3,Data!$C$29:$BB$50,I15,0))/HLOOKUP(Report!$P$3,Data!$C$29:$BB$50,I15,0),0)</f>
        <v>0.34640522875817</v>
      </c>
      <c r="Q15" s="48" t="n">
        <f aca="false">IFERROR((HLOOKUP(Report!$P$3,Data!$C$53:$BB$74,I15,0)-HLOOKUP(Report!$O$3,Data!$C$53:$BB$74,I15,0)),0)</f>
        <v>0.03</v>
      </c>
      <c r="R15" s="50" t="n">
        <f aca="false">IFERROR((HLOOKUP(Report!$P$3,Data!$C$77:$BB$98,I15,0)-HLOOKUP(Report!$O$3,Data!$C$77:$BB$98,I15,0)),0)</f>
        <v>-0.2</v>
      </c>
    </row>
    <row r="16" customFormat="false" ht="15" hidden="false" customHeight="false" outlineLevel="0" collapsed="false">
      <c r="A16" s="0" t="s">
        <v>16</v>
      </c>
      <c r="D16" s="44" t="str">
        <f aca="false">Data!B18</f>
        <v>Line 13</v>
      </c>
      <c r="E16" s="47" t="n">
        <f aca="true">AVERAGE(OFFSET(Data!$C18,0,Report!$N$4-1):OFFSET(OFFSET(Data!$C18,0,Report!$N$4-1),0,Report!$O$4))</f>
        <v>95618.7162</v>
      </c>
      <c r="F16" s="47" t="n">
        <f aca="true">AVERAGE(OFFSET(Data!$C42,0,Report!$N$4-1):OFFSET(OFFSET(Data!$C42,0,Report!$N$4-1),0,Report!$O$4))</f>
        <v>10489.022382</v>
      </c>
      <c r="G16" s="48" t="n">
        <f aca="true">SUM(OFFSET(Data!$C42,0,Report!$N$4-1):OFFSET(OFFSET(Data!$C42,0,Report!$N$4-1),0,Report!$O$4))/SUM(OFFSET(Data!$C18,0,Report!$N$4-1):OFFSET(OFFSET(Data!$C18,0,Report!$N$4-1),0,Report!$O$4))</f>
        <v>0.109696331417593</v>
      </c>
      <c r="H16" s="48" t="n">
        <f aca="true">AVERAGE(OFFSET(Data!$C90,0,Report!$N$4-1):OFFSET(OFFSET(Data!$C90,0,Report!$N$4-1),0,Report!$O$4))</f>
        <v>0.711666666666667</v>
      </c>
      <c r="I16" s="44" t="n">
        <v>14</v>
      </c>
      <c r="J16" s="47" t="n">
        <f aca="false">HLOOKUP(Report!$P$3,Data!$C$5:$BB$26,I16,0)</f>
        <v>100887.2172</v>
      </c>
      <c r="K16" s="47" t="n">
        <f aca="false">HLOOKUP(Report!$P$3,Data!$C$29:$BB$50,I16,0)</f>
        <v>11097.593892</v>
      </c>
      <c r="L16" s="49" t="n">
        <f aca="false">IFERROR(K16/J16,0)</f>
        <v>0.11</v>
      </c>
      <c r="M16" s="49" t="n">
        <f aca="false">HLOOKUP(Report!$P$3,Data!$C$77:$BB$98,I16,0)</f>
        <v>0.67</v>
      </c>
      <c r="O16" s="48" t="n">
        <f aca="false">IFERROR((HLOOKUP(Report!$P$3,Data!$C$5:$BB$26,I16,0)-HLOOKUP(Report!$O$3,Data!$C$5:$BB$26,I16,0))/HLOOKUP(Report!$P$3,Data!$C$5:$BB$26,I16,0),0)</f>
        <v>0.0825688073394495</v>
      </c>
      <c r="P16" s="48" t="n">
        <f aca="false">IFERROR((HLOOKUP(Report!$P$3,Data!$C$29:$BB$50,I16,0)-HLOOKUP(Report!$O$3,Data!$C$29:$BB$50,I16,0))/HLOOKUP(Report!$P$3,Data!$C$29:$BB$50,I16,0),0)</f>
        <v>-0.0842368640533778</v>
      </c>
      <c r="Q16" s="48" t="n">
        <f aca="false">IFERROR((HLOOKUP(Report!$P$3,Data!$C$53:$BB$74,I16,0)-HLOOKUP(Report!$O$3,Data!$C$53:$BB$74,I16,0)),0)</f>
        <v>-0.02</v>
      </c>
      <c r="R16" s="50" t="n">
        <f aca="false">IFERROR((HLOOKUP(Report!$P$3,Data!$C$77:$BB$98,I16,0)-HLOOKUP(Report!$O$3,Data!$C$77:$BB$98,I16,0)),0)</f>
        <v>-0.0499999999999999</v>
      </c>
    </row>
    <row r="17" customFormat="false" ht="15" hidden="false" customHeight="false" outlineLevel="0" collapsed="false">
      <c r="A17" s="0" t="s">
        <v>17</v>
      </c>
      <c r="D17" s="44" t="str">
        <f aca="false">Data!B19</f>
        <v>Line 14</v>
      </c>
      <c r="E17" s="47" t="n">
        <f aca="true">AVERAGE(OFFSET(Data!$C19,0,Report!$N$4-1):OFFSET(OFFSET(Data!$C19,0,Report!$N$4-1),0,Report!$O$4))</f>
        <v>78923.815</v>
      </c>
      <c r="F17" s="47" t="n">
        <f aca="true">AVERAGE(OFFSET(Data!$C43,0,Report!$N$4-1):OFFSET(OFFSET(Data!$C43,0,Report!$N$4-1),0,Report!$O$4))</f>
        <v>6988.1639</v>
      </c>
      <c r="G17" s="48" t="n">
        <f aca="true">SUM(OFFSET(Data!$C43,0,Report!$N$4-1):OFFSET(OFFSET(Data!$C43,0,Report!$N$4-1),0,Report!$O$4))/SUM(OFFSET(Data!$C19,0,Report!$N$4-1):OFFSET(OFFSET(Data!$C19,0,Report!$N$4-1),0,Report!$O$4))</f>
        <v>0.0885431589945316</v>
      </c>
      <c r="H17" s="48" t="n">
        <f aca="true">AVERAGE(OFFSET(Data!$C91,0,Report!$N$4-1):OFFSET(OFFSET(Data!$C91,0,Report!$N$4-1),0,Report!$O$4))</f>
        <v>0.813333333333333</v>
      </c>
      <c r="I17" s="44" t="n">
        <v>15</v>
      </c>
      <c r="J17" s="47" t="n">
        <f aca="false">HLOOKUP(Report!$P$3,Data!$C$5:$BB$26,I17,0)</f>
        <v>53756.89</v>
      </c>
      <c r="K17" s="47" t="n">
        <f aca="false">HLOOKUP(Report!$P$3,Data!$C$29:$BB$50,I17,0)</f>
        <v>3225.4134</v>
      </c>
      <c r="L17" s="49" t="n">
        <f aca="false">IFERROR(K17/J17,0)</f>
        <v>0.06</v>
      </c>
      <c r="M17" s="49" t="n">
        <f aca="false">HLOOKUP(Report!$P$3,Data!$C$77:$BB$98,I17,0)</f>
        <v>0.65</v>
      </c>
      <c r="O17" s="48" t="n">
        <f aca="false">IFERROR((HLOOKUP(Report!$P$3,Data!$C$5:$BB$26,I17,0)-HLOOKUP(Report!$O$3,Data!$C$5:$BB$26,I17,0))/HLOOKUP(Report!$P$3,Data!$C$5:$BB$26,I17,0),0)</f>
        <v>-0.123595505617978</v>
      </c>
      <c r="P17" s="48" t="n">
        <f aca="false">IFERROR((HLOOKUP(Report!$P$3,Data!$C$29:$BB$50,I17,0)-HLOOKUP(Report!$O$3,Data!$C$29:$BB$50,I17,0))/HLOOKUP(Report!$P$3,Data!$C$29:$BB$50,I17,0),0)</f>
        <v>-0.310861423220974</v>
      </c>
      <c r="Q17" s="48" t="n">
        <f aca="false">IFERROR((HLOOKUP(Report!$P$3,Data!$C$53:$BB$74,I17,0)-HLOOKUP(Report!$O$3,Data!$C$53:$BB$74,I17,0)),0)</f>
        <v>-0.01</v>
      </c>
      <c r="R17" s="50" t="n">
        <f aca="false">IFERROR((HLOOKUP(Report!$P$3,Data!$C$77:$BB$98,I17,0)-HLOOKUP(Report!$O$3,Data!$C$77:$BB$98,I17,0)),0)</f>
        <v>-0.36</v>
      </c>
    </row>
    <row r="18" customFormat="false" ht="15" hidden="false" customHeight="false" outlineLevel="0" collapsed="false">
      <c r="A18" s="0" t="s">
        <v>18</v>
      </c>
      <c r="D18" s="44" t="str">
        <f aca="false">Data!B20</f>
        <v>Line 15</v>
      </c>
      <c r="E18" s="47" t="n">
        <f aca="true">AVERAGE(OFFSET(Data!$C20,0,Report!$N$4-1):OFFSET(OFFSET(Data!$C20,0,Report!$N$4-1),0,Report!$O$4))</f>
        <v>81864.3361792</v>
      </c>
      <c r="F18" s="47" t="n">
        <f aca="true">AVERAGE(OFFSET(Data!$C44,0,Report!$N$4-1):OFFSET(OFFSET(Data!$C44,0,Report!$N$4-1),0,Report!$O$4))</f>
        <v>8095.465519104</v>
      </c>
      <c r="G18" s="48" t="n">
        <f aca="true">SUM(OFFSET(Data!$C44,0,Report!$N$4-1):OFFSET(OFFSET(Data!$C44,0,Report!$N$4-1),0,Report!$O$4))/SUM(OFFSET(Data!$C20,0,Report!$N$4-1):OFFSET(OFFSET(Data!$C20,0,Report!$N$4-1),0,Report!$O$4))</f>
        <v>0.0988887945219898</v>
      </c>
      <c r="H18" s="48" t="n">
        <f aca="true">AVERAGE(OFFSET(Data!$C92,0,Report!$N$4-1):OFFSET(OFFSET(Data!$C92,0,Report!$N$4-1),0,Report!$O$4))</f>
        <v>0.796666666666667</v>
      </c>
      <c r="I18" s="44" t="n">
        <v>16</v>
      </c>
      <c r="J18" s="47" t="n">
        <f aca="false">HLOOKUP(Report!$P$3,Data!$C$5:$BB$26,I18,0)</f>
        <v>71439.5185152</v>
      </c>
      <c r="K18" s="47" t="n">
        <f aca="false">HLOOKUP(Report!$P$3,Data!$C$29:$BB$50,I18,0)</f>
        <v>8572.742221824</v>
      </c>
      <c r="L18" s="49" t="n">
        <f aca="false">IFERROR(K18/J18,0)</f>
        <v>0.12</v>
      </c>
      <c r="M18" s="49" t="n">
        <f aca="false">HLOOKUP(Report!$P$3,Data!$C$77:$BB$98,I18,0)</f>
        <v>0.68</v>
      </c>
      <c r="O18" s="48" t="n">
        <f aca="false">IFERROR((HLOOKUP(Report!$P$3,Data!$C$5:$BB$26,I18,0)-HLOOKUP(Report!$O$3,Data!$C$5:$BB$26,I18,0))/HLOOKUP(Report!$P$3,Data!$C$5:$BB$26,I18,0),0)</f>
        <v>-0.0869565217391305</v>
      </c>
      <c r="P18" s="48" t="n">
        <f aca="false">IFERROR((HLOOKUP(Report!$P$3,Data!$C$29:$BB$50,I18,0)-HLOOKUP(Report!$O$3,Data!$C$29:$BB$50,I18,0))/HLOOKUP(Report!$P$3,Data!$C$29:$BB$50,I18,0),0)</f>
        <v>-0.177536231884058</v>
      </c>
      <c r="Q18" s="48" t="n">
        <f aca="false">IFERROR((HLOOKUP(Report!$P$3,Data!$C$53:$BB$74,I18,0)-HLOOKUP(Report!$O$3,Data!$C$53:$BB$74,I18,0)),0)</f>
        <v>-0.01</v>
      </c>
      <c r="R18" s="50" t="n">
        <f aca="false">IFERROR((HLOOKUP(Report!$P$3,Data!$C$77:$BB$98,I18,0)-HLOOKUP(Report!$O$3,Data!$C$77:$BB$98,I18,0)),0)</f>
        <v>-0.15</v>
      </c>
    </row>
    <row r="19" customFormat="false" ht="15" hidden="false" customHeight="false" outlineLevel="0" collapsed="false">
      <c r="A19" s="0" t="s">
        <v>19</v>
      </c>
      <c r="D19" s="44" t="str">
        <f aca="false">Data!B21</f>
        <v>Line 16</v>
      </c>
      <c r="E19" s="47" t="n">
        <f aca="true">AVERAGE(OFFSET(Data!$C21,0,Report!$N$4-1):OFFSET(OFFSET(Data!$C21,0,Report!$N$4-1),0,Report!$O$4))</f>
        <v>85015.38936</v>
      </c>
      <c r="F19" s="47" t="n">
        <f aca="true">AVERAGE(OFFSET(Data!$C45,0,Report!$N$4-1):OFFSET(OFFSET(Data!$C45,0,Report!$N$4-1),0,Report!$O$4))</f>
        <v>8490.1347168</v>
      </c>
      <c r="G19" s="48" t="n">
        <f aca="true">SUM(OFFSET(Data!$C45,0,Report!$N$4-1):OFFSET(OFFSET(Data!$C45,0,Report!$N$4-1),0,Report!$O$4))/SUM(OFFSET(Data!$C21,0,Report!$N$4-1):OFFSET(OFFSET(Data!$C21,0,Report!$N$4-1),0,Report!$O$4))</f>
        <v>0.0998658570020575</v>
      </c>
      <c r="H19" s="48" t="n">
        <f aca="true">AVERAGE(OFFSET(Data!$C93,0,Report!$N$4-1):OFFSET(OFFSET(Data!$C93,0,Report!$N$4-1),0,Report!$O$4))</f>
        <v>0.981666666666667</v>
      </c>
      <c r="I19" s="44" t="n">
        <v>17</v>
      </c>
      <c r="J19" s="47" t="n">
        <f aca="false">HLOOKUP(Report!$P$3,Data!$C$5:$BB$26,I19,0)</f>
        <v>59839.94016</v>
      </c>
      <c r="K19" s="47" t="n">
        <f aca="false">HLOOKUP(Report!$P$3,Data!$C$29:$BB$50,I19,0)</f>
        <v>7779.1922208</v>
      </c>
      <c r="L19" s="49" t="n">
        <f aca="false">IFERROR(K19/J19,0)</f>
        <v>0.13</v>
      </c>
      <c r="M19" s="49" t="n">
        <f aca="false">HLOOKUP(Report!$P$3,Data!$C$77:$BB$98,I19,0)</f>
        <v>1.05</v>
      </c>
      <c r="O19" s="48" t="n">
        <f aca="false">IFERROR((HLOOKUP(Report!$P$3,Data!$C$5:$BB$26,I19,0)-HLOOKUP(Report!$O$3,Data!$C$5:$BB$26,I19,0))/HLOOKUP(Report!$P$3,Data!$C$5:$BB$26,I19,0),0)</f>
        <v>-0.0989010989010989</v>
      </c>
      <c r="P19" s="48" t="n">
        <f aca="false">IFERROR((HLOOKUP(Report!$P$3,Data!$C$29:$BB$50,I19,0)-HLOOKUP(Report!$O$3,Data!$C$29:$BB$50,I19,0))/HLOOKUP(Report!$P$3,Data!$C$29:$BB$50,I19,0),0)</f>
        <v>0.323753169907016</v>
      </c>
      <c r="Q19" s="48" t="n">
        <f aca="false">IFERROR((HLOOKUP(Report!$P$3,Data!$C$53:$BB$74,I19,0)-HLOOKUP(Report!$O$3,Data!$C$53:$BB$74,I19,0)),0)</f>
        <v>0.05</v>
      </c>
      <c r="R19" s="50" t="n">
        <f aca="false">IFERROR((HLOOKUP(Report!$P$3,Data!$C$77:$BB$98,I19,0)-HLOOKUP(Report!$O$3,Data!$C$77:$BB$98,I19,0)),0)</f>
        <v>0.0900000000000001</v>
      </c>
    </row>
    <row r="20" customFormat="false" ht="15" hidden="false" customHeight="false" outlineLevel="0" collapsed="false">
      <c r="A20" s="0" t="s">
        <v>20</v>
      </c>
      <c r="D20" s="44" t="str">
        <f aca="false">Data!B22</f>
        <v>Line 17</v>
      </c>
      <c r="E20" s="47" t="n">
        <f aca="true">AVERAGE(OFFSET(Data!$C22,0,Report!$N$4-1):OFFSET(OFFSET(Data!$C22,0,Report!$N$4-1),0,Report!$O$4))</f>
        <v>84095.9692755</v>
      </c>
      <c r="F20" s="47" t="n">
        <f aca="true">AVERAGE(OFFSET(Data!$C46,0,Report!$N$4-1):OFFSET(OFFSET(Data!$C46,0,Report!$N$4-1),0,Report!$O$4))</f>
        <v>8470.30499406</v>
      </c>
      <c r="G20" s="48" t="n">
        <f aca="true">SUM(OFFSET(Data!$C46,0,Report!$N$4-1):OFFSET(OFFSET(Data!$C46,0,Report!$N$4-1),0,Report!$O$4))/SUM(OFFSET(Data!$C22,0,Report!$N$4-1):OFFSET(OFFSET(Data!$C22,0,Report!$N$4-1),0,Report!$O$4))</f>
        <v>0.100721890324031</v>
      </c>
      <c r="H20" s="48" t="n">
        <f aca="true">AVERAGE(OFFSET(Data!$C94,0,Report!$N$4-1):OFFSET(OFFSET(Data!$C94,0,Report!$N$4-1),0,Report!$O$4))</f>
        <v>0.796666666666667</v>
      </c>
      <c r="I20" s="44" t="n">
        <v>18</v>
      </c>
      <c r="J20" s="47" t="n">
        <f aca="false">HLOOKUP(Report!$P$3,Data!$C$5:$BB$26,I20,0)</f>
        <v>96197.872953</v>
      </c>
      <c r="K20" s="47" t="n">
        <f aca="false">HLOOKUP(Report!$P$3,Data!$C$29:$BB$50,I20,0)</f>
        <v>11543.74475436</v>
      </c>
      <c r="L20" s="49" t="n">
        <f aca="false">IFERROR(K20/J20,0)</f>
        <v>0.12</v>
      </c>
      <c r="M20" s="49" t="n">
        <f aca="false">HLOOKUP(Report!$P$3,Data!$C$77:$BB$98,I20,0)</f>
        <v>1.01</v>
      </c>
      <c r="O20" s="48" t="n">
        <f aca="false">IFERROR((HLOOKUP(Report!$P$3,Data!$C$5:$BB$26,I20,0)-HLOOKUP(Report!$O$3,Data!$C$5:$BB$26,I20,0))/HLOOKUP(Report!$P$3,Data!$C$5:$BB$26,I20,0),0)</f>
        <v>0.159663865546219</v>
      </c>
      <c r="P20" s="48" t="n">
        <f aca="false">IFERROR((HLOOKUP(Report!$P$3,Data!$C$29:$BB$50,I20,0)-HLOOKUP(Report!$O$3,Data!$C$29:$BB$50,I20,0))/HLOOKUP(Report!$P$3,Data!$C$29:$BB$50,I20,0),0)</f>
        <v>0.299719887955182</v>
      </c>
      <c r="Q20" s="48" t="n">
        <f aca="false">IFERROR((HLOOKUP(Report!$P$3,Data!$C$53:$BB$74,I20,0)-HLOOKUP(Report!$O$3,Data!$C$53:$BB$74,I20,0)),0)</f>
        <v>0.02</v>
      </c>
      <c r="R20" s="50" t="n">
        <f aca="false">IFERROR((HLOOKUP(Report!$P$3,Data!$C$77:$BB$98,I20,0)-HLOOKUP(Report!$O$3,Data!$C$77:$BB$98,I20,0)),0)</f>
        <v>0.31</v>
      </c>
    </row>
    <row r="21" customFormat="false" ht="15" hidden="false" customHeight="false" outlineLevel="0" collapsed="false">
      <c r="A21" s="0" t="s">
        <v>21</v>
      </c>
      <c r="D21" s="44" t="str">
        <f aca="false">Data!B23</f>
        <v>Line 18</v>
      </c>
      <c r="E21" s="47" t="n">
        <f aca="true">AVERAGE(OFFSET(Data!$C23,0,Report!$N$4-1):OFFSET(OFFSET(Data!$C23,0,Report!$N$4-1),0,Report!$O$4))</f>
        <v>67299.7416666667</v>
      </c>
      <c r="F21" s="47" t="n">
        <f aca="true">AVERAGE(OFFSET(Data!$C47,0,Report!$N$4-1):OFFSET(OFFSET(Data!$C47,0,Report!$N$4-1),0,Report!$O$4))</f>
        <v>6455.28391666667</v>
      </c>
      <c r="G21" s="48" t="n">
        <f aca="true">SUM(OFFSET(Data!$C47,0,Report!$N$4-1):OFFSET(OFFSET(Data!$C47,0,Report!$N$4-1),0,Report!$O$4))/SUM(OFFSET(Data!$C23,0,Report!$N$4-1):OFFSET(OFFSET(Data!$C23,0,Report!$N$4-1),0,Report!$O$4))</f>
        <v>0.095918405580804</v>
      </c>
      <c r="H21" s="48" t="n">
        <f aca="true">AVERAGE(OFFSET(Data!$C95,0,Report!$N$4-1):OFFSET(OFFSET(Data!$C95,0,Report!$N$4-1),0,Report!$O$4))</f>
        <v>0.893333333333334</v>
      </c>
      <c r="I21" s="44" t="n">
        <v>19</v>
      </c>
      <c r="J21" s="47" t="n">
        <f aca="false">HLOOKUP(Report!$P$3,Data!$C$5:$BB$26,I21,0)</f>
        <v>60417.15</v>
      </c>
      <c r="K21" s="47" t="n">
        <f aca="false">HLOOKUP(Report!$P$3,Data!$C$29:$BB$50,I21,0)</f>
        <v>5437.5435</v>
      </c>
      <c r="L21" s="49" t="n">
        <f aca="false">IFERROR(K21/J21,0)</f>
        <v>0.09</v>
      </c>
      <c r="M21" s="49" t="n">
        <f aca="false">HLOOKUP(Report!$P$3,Data!$C$77:$BB$98,I21,0)</f>
        <v>0.69</v>
      </c>
      <c r="N21" s="51"/>
      <c r="O21" s="48" t="n">
        <f aca="false">IFERROR((HLOOKUP(Report!$P$3,Data!$C$5:$BB$26,I21,0)-HLOOKUP(Report!$O$3,Data!$C$5:$BB$26,I21,0))/HLOOKUP(Report!$P$3,Data!$C$5:$BB$26,I21,0),0)</f>
        <v>0</v>
      </c>
      <c r="P21" s="48" t="n">
        <f aca="false">IFERROR((HLOOKUP(Report!$P$3,Data!$C$29:$BB$50,I21,0)-HLOOKUP(Report!$O$3,Data!$C$29:$BB$50,I21,0))/HLOOKUP(Report!$P$3,Data!$C$29:$BB$50,I21,0),0)</f>
        <v>0.111111111111111</v>
      </c>
      <c r="Q21" s="48" t="n">
        <f aca="false">IFERROR((HLOOKUP(Report!$P$3,Data!$C$53:$BB$74,I21,0)-HLOOKUP(Report!$O$3,Data!$C$53:$BB$74,I21,0)),0)</f>
        <v>0.01</v>
      </c>
      <c r="R21" s="50" t="n">
        <f aca="false">IFERROR((HLOOKUP(Report!$P$3,Data!$C$77:$BB$98,I21,0)-HLOOKUP(Report!$O$3,Data!$C$77:$BB$98,I21,0)),0)</f>
        <v>-0.34</v>
      </c>
    </row>
    <row r="22" customFormat="false" ht="15" hidden="false" customHeight="false" outlineLevel="0" collapsed="false">
      <c r="A22" s="0" t="s">
        <v>22</v>
      </c>
      <c r="D22" s="44" t="str">
        <f aca="false">Data!B24</f>
        <v>Line 19</v>
      </c>
      <c r="E22" s="47" t="n">
        <f aca="true">AVERAGE(OFFSET(Data!$C24,0,Report!$N$4-1):OFFSET(OFFSET(Data!$C24,0,Report!$N$4-1),0,Report!$O$4))</f>
        <v>106710.83376</v>
      </c>
      <c r="F22" s="47" t="n">
        <f aca="true">AVERAGE(OFFSET(Data!$C48,0,Report!$N$4-1):OFFSET(OFFSET(Data!$C48,0,Report!$N$4-1),0,Report!$O$4))</f>
        <v>10464.8366312</v>
      </c>
      <c r="G22" s="48" t="n">
        <f aca="true">SUM(OFFSET(Data!$C48,0,Report!$N$4-1):OFFSET(OFFSET(Data!$C48,0,Report!$N$4-1),0,Report!$O$4))/SUM(OFFSET(Data!$C24,0,Report!$N$4-1):OFFSET(OFFSET(Data!$C24,0,Report!$N$4-1),0,Report!$O$4))</f>
        <v>0.0980672370598859</v>
      </c>
      <c r="H22" s="48" t="n">
        <f aca="true">AVERAGE(OFFSET(Data!$C96,0,Report!$N$4-1):OFFSET(OFFSET(Data!$C96,0,Report!$N$4-1),0,Report!$O$4))</f>
        <v>1.02166666666667</v>
      </c>
      <c r="I22" s="44" t="n">
        <v>20</v>
      </c>
      <c r="J22" s="47" t="n">
        <f aca="false">HLOOKUP(Report!$P$3,Data!$C$5:$BB$26,I22,0)</f>
        <v>92477.51856</v>
      </c>
      <c r="K22" s="47" t="n">
        <f aca="false">HLOOKUP(Report!$P$3,Data!$C$29:$BB$50,I22,0)</f>
        <v>11097.3022272</v>
      </c>
      <c r="L22" s="49" t="n">
        <f aca="false">IFERROR(K22/J22,0)</f>
        <v>0.12</v>
      </c>
      <c r="M22" s="49" t="n">
        <f aca="false">HLOOKUP(Report!$P$3,Data!$C$77:$BB$98,I22,0)</f>
        <v>0.95</v>
      </c>
      <c r="N22" s="51"/>
      <c r="O22" s="48" t="n">
        <f aca="false">IFERROR((HLOOKUP(Report!$P$3,Data!$C$5:$BB$26,I22,0)-HLOOKUP(Report!$O$3,Data!$C$5:$BB$26,I22,0))/HLOOKUP(Report!$P$3,Data!$C$5:$BB$26,I22,0),0)</f>
        <v>-0.190476190476191</v>
      </c>
      <c r="P22" s="48" t="n">
        <f aca="false">IFERROR((HLOOKUP(Report!$P$3,Data!$C$29:$BB$50,I22,0)-HLOOKUP(Report!$O$3,Data!$C$29:$BB$50,I22,0))/HLOOKUP(Report!$P$3,Data!$C$29:$BB$50,I22,0),0)</f>
        <v>0.107142857142857</v>
      </c>
      <c r="Q22" s="48" t="n">
        <f aca="false">IFERROR((HLOOKUP(Report!$P$3,Data!$C$53:$BB$74,I22,0)-HLOOKUP(Report!$O$3,Data!$C$53:$BB$74,I22,0)),0)</f>
        <v>0.03</v>
      </c>
      <c r="R22" s="50" t="n">
        <f aca="false">IFERROR((HLOOKUP(Report!$P$3,Data!$C$77:$BB$98,I22,0)-HLOOKUP(Report!$O$3,Data!$C$77:$BB$98,I22,0)),0)</f>
        <v>-0.14</v>
      </c>
    </row>
    <row r="23" customFormat="false" ht="15" hidden="false" customHeight="false" outlineLevel="0" collapsed="false">
      <c r="A23" s="0" t="s">
        <v>23</v>
      </c>
      <c r="D23" s="44" t="str">
        <f aca="false">Data!B25</f>
        <v>Line 20</v>
      </c>
      <c r="E23" s="47" t="n">
        <f aca="true">AVERAGE(OFFSET(Data!$C25,0,Report!$N$4-1):OFFSET(OFFSET(Data!$C25,0,Report!$N$4-1),0,Report!$O$4))</f>
        <v>100634.217653333</v>
      </c>
      <c r="F23" s="47" t="n">
        <f aca="true">AVERAGE(OFFSET(Data!$C49,0,Report!$N$4-1):OFFSET(OFFSET(Data!$C49,0,Report!$N$4-1),0,Report!$O$4))</f>
        <v>9950.2871488</v>
      </c>
      <c r="G23" s="48" t="n">
        <f aca="true">SUM(OFFSET(Data!$C49,0,Report!$N$4-1):OFFSET(OFFSET(Data!$C49,0,Report!$N$4-1),0,Report!$O$4))/SUM(OFFSET(Data!$C25,0,Report!$N$4-1):OFFSET(OFFSET(Data!$C25,0,Report!$N$4-1),0,Report!$O$4))</f>
        <v>0.0988757838121914</v>
      </c>
      <c r="H23" s="48" t="n">
        <f aca="true">AVERAGE(OFFSET(Data!$C97,0,Report!$N$4-1):OFFSET(OFFSET(Data!$C97,0,Report!$N$4-1),0,Report!$O$4))</f>
        <v>0.836666666666667</v>
      </c>
      <c r="I23" s="44" t="n">
        <v>21</v>
      </c>
      <c r="J23" s="47" t="n">
        <f aca="false">HLOOKUP(Report!$P$3,Data!$C$5:$BB$26,I23,0)</f>
        <v>105656.64192</v>
      </c>
      <c r="K23" s="47" t="n">
        <f aca="false">HLOOKUP(Report!$P$3,Data!$C$29:$BB$50,I23,0)</f>
        <v>9509.0977728</v>
      </c>
      <c r="L23" s="49" t="n">
        <f aca="false">IFERROR(K23/J23,0)</f>
        <v>0.09</v>
      </c>
      <c r="M23" s="49" t="n">
        <f aca="false">HLOOKUP(Report!$P$3,Data!$C$77:$BB$98,I23,0)</f>
        <v>0.88</v>
      </c>
      <c r="N23" s="51"/>
      <c r="O23" s="48" t="n">
        <f aca="false">IFERROR((HLOOKUP(Report!$P$3,Data!$C$5:$BB$26,I23,0)-HLOOKUP(Report!$O$3,Data!$C$5:$BB$26,I23,0))/HLOOKUP(Report!$P$3,Data!$C$5:$BB$26,I23,0),0)</f>
        <v>0.029126213592233</v>
      </c>
      <c r="P23" s="48" t="n">
        <f aca="false">IFERROR((HLOOKUP(Report!$P$3,Data!$C$29:$BB$50,I23,0)-HLOOKUP(Report!$O$3,Data!$C$29:$BB$50,I23,0))/HLOOKUP(Report!$P$3,Data!$C$29:$BB$50,I23,0),0)</f>
        <v>0.137001078748652</v>
      </c>
      <c r="Q23" s="48" t="n">
        <f aca="false">IFERROR((HLOOKUP(Report!$P$3,Data!$C$53:$BB$74,I23,0)-HLOOKUP(Report!$O$3,Data!$C$53:$BB$74,I23,0)),0)</f>
        <v>0.01</v>
      </c>
      <c r="R23" s="50" t="n">
        <f aca="false">IFERROR((HLOOKUP(Report!$P$3,Data!$C$77:$BB$98,I23,0)-HLOOKUP(Report!$O$3,Data!$C$77:$BB$98,I23,0)),0)</f>
        <v>-0.04</v>
      </c>
    </row>
    <row r="24" customFormat="false" ht="15" hidden="false" customHeight="false" outlineLevel="0" collapsed="false">
      <c r="A24" s="0" t="s">
        <v>24</v>
      </c>
      <c r="D24" s="44" t="str">
        <f aca="false">Data!B26</f>
        <v>Total</v>
      </c>
      <c r="E24" s="52" t="n">
        <f aca="true">SUM(OFFSET(Data!C26,0,Report!$N$4-1):OFFSET(OFFSET(Data!C26,0,Report!$N$4-1),0,Report!$O$4))</f>
        <v>10867196.0598663</v>
      </c>
      <c r="F24" s="52" t="n">
        <f aca="true">SUM(OFFSET(Data!$C50,0,Report!$N$4-1):OFFSET(OFFSET(Data!$C50,0,Report!$N$4-1),0,Report!$O$4))</f>
        <v>1067502.29699801</v>
      </c>
      <c r="G24" s="48" t="n">
        <f aca="false">F24/E24</f>
        <v>0.098231622133</v>
      </c>
      <c r="H24" s="48" t="n">
        <f aca="true">AVERAGE(OFFSET(Data!$C$98,0,Report!$N$4-1):OFFSET(OFFSET(Data!$C$98,0,Report!$N$4-1),0,Report!$O$4))</f>
        <v>0.890333333333333</v>
      </c>
      <c r="I24" s="44" t="n">
        <v>22</v>
      </c>
      <c r="J24" s="47" t="n">
        <f aca="false">HLOOKUP(Report!$P$3,Data!$C$5:$BB$26,I24,0)</f>
        <v>1786477.5827763</v>
      </c>
      <c r="K24" s="47" t="n">
        <f aca="false">HLOOKUP(Report!$P$3,Data!$C$29:$BB$50,I24,0)</f>
        <v>175459.312302113</v>
      </c>
      <c r="L24" s="49" t="n">
        <f aca="false">IFERROR(K24/J24,0)</f>
        <v>0.0982152331457963</v>
      </c>
      <c r="M24" s="49" t="n">
        <f aca="false">HLOOKUP(Report!$P$3,Data!$C$77:$BB$98,I24,0)</f>
        <v>0.8845</v>
      </c>
      <c r="N24" s="51"/>
      <c r="O24" s="48"/>
      <c r="P24" s="48"/>
      <c r="Q24" s="48"/>
      <c r="R24" s="51"/>
    </row>
    <row r="25" customFormat="false" ht="15" hidden="false" customHeight="false" outlineLevel="0" collapsed="false">
      <c r="A25" s="0" t="s">
        <v>25</v>
      </c>
    </row>
    <row r="26" customFormat="false" ht="15" hidden="false" customHeight="false" outlineLevel="0" collapsed="false">
      <c r="A26" s="0" t="s">
        <v>26</v>
      </c>
    </row>
    <row r="27" customFormat="false" ht="15" hidden="false" customHeight="false" outlineLevel="0" collapsed="false">
      <c r="A27" s="0" t="s">
        <v>27</v>
      </c>
    </row>
    <row r="28" customFormat="false" ht="15" hidden="false" customHeight="false" outlineLevel="0" collapsed="false">
      <c r="A28" s="0" t="s">
        <v>28</v>
      </c>
    </row>
    <row r="29" customFormat="false" ht="15" hidden="false" customHeight="false" outlineLevel="0" collapsed="false">
      <c r="A29" s="0" t="s">
        <v>29</v>
      </c>
    </row>
    <row r="30" customFormat="false" ht="15" hidden="false" customHeight="false" outlineLevel="0" collapsed="false">
      <c r="A30" s="0" t="s">
        <v>30</v>
      </c>
    </row>
    <row r="31" customFormat="false" ht="15" hidden="false" customHeight="false" outlineLevel="0" collapsed="false">
      <c r="A31" s="0" t="s">
        <v>31</v>
      </c>
    </row>
    <row r="32" customFormat="false" ht="15" hidden="false" customHeight="false" outlineLevel="0" collapsed="false">
      <c r="A32" s="0" t="s">
        <v>32</v>
      </c>
    </row>
    <row r="33" customFormat="false" ht="15" hidden="false" customHeight="false" outlineLevel="0" collapsed="false">
      <c r="A33" s="0" t="s">
        <v>33</v>
      </c>
    </row>
    <row r="34" customFormat="false" ht="15" hidden="false" customHeight="false" outlineLevel="0" collapsed="false">
      <c r="A34" s="0" t="s">
        <v>34</v>
      </c>
    </row>
    <row r="35" customFormat="false" ht="15" hidden="false" customHeight="false" outlineLevel="0" collapsed="false">
      <c r="A35" s="0" t="s">
        <v>35</v>
      </c>
    </row>
    <row r="36" customFormat="false" ht="15" hidden="false" customHeight="false" outlineLevel="0" collapsed="false">
      <c r="A36" s="0" t="s">
        <v>36</v>
      </c>
    </row>
    <row r="37" customFormat="false" ht="15" hidden="false" customHeight="false" outlineLevel="0" collapsed="false">
      <c r="A37" s="0" t="s">
        <v>37</v>
      </c>
    </row>
    <row r="38" customFormat="false" ht="15" hidden="false" customHeight="false" outlineLevel="0" collapsed="false">
      <c r="A38" s="0" t="s">
        <v>38</v>
      </c>
    </row>
    <row r="39" customFormat="false" ht="15" hidden="false" customHeight="false" outlineLevel="0" collapsed="false">
      <c r="A39" s="0" t="s">
        <v>39</v>
      </c>
    </row>
    <row r="40" customFormat="false" ht="15" hidden="false" customHeight="false" outlineLevel="0" collapsed="false">
      <c r="A40" s="0" t="s">
        <v>40</v>
      </c>
    </row>
    <row r="41" customFormat="false" ht="15" hidden="false" customHeight="false" outlineLevel="0" collapsed="false">
      <c r="A41" s="0" t="s">
        <v>41</v>
      </c>
    </row>
    <row r="42" customFormat="false" ht="15" hidden="false" customHeight="false" outlineLevel="0" collapsed="false">
      <c r="A42" s="0" t="s">
        <v>42</v>
      </c>
    </row>
    <row r="43" customFormat="false" ht="15" hidden="false" customHeight="false" outlineLevel="0" collapsed="false">
      <c r="A43" s="0" t="s">
        <v>43</v>
      </c>
    </row>
    <row r="44" customFormat="false" ht="15" hidden="false" customHeight="false" outlineLevel="0" collapsed="false">
      <c r="A44" s="0" t="s">
        <v>44</v>
      </c>
    </row>
    <row r="45" customFormat="false" ht="15" hidden="false" customHeight="false" outlineLevel="0" collapsed="false">
      <c r="A45" s="0" t="s">
        <v>45</v>
      </c>
    </row>
    <row r="46" customFormat="false" ht="15" hidden="false" customHeight="false" outlineLevel="0" collapsed="false">
      <c r="A46" s="0" t="s">
        <v>46</v>
      </c>
    </row>
    <row r="47" customFormat="false" ht="15" hidden="false" customHeight="false" outlineLevel="0" collapsed="false">
      <c r="A47" s="0" t="s">
        <v>47</v>
      </c>
    </row>
    <row r="48" customFormat="false" ht="15" hidden="false" customHeight="false" outlineLevel="0" collapsed="false">
      <c r="A48" s="0" t="s">
        <v>48</v>
      </c>
    </row>
    <row r="49" customFormat="false" ht="15" hidden="false" customHeight="false" outlineLevel="0" collapsed="false">
      <c r="A49" s="0" t="s">
        <v>49</v>
      </c>
    </row>
    <row r="50" customFormat="false" ht="15" hidden="false" customHeight="false" outlineLevel="0" collapsed="false">
      <c r="A50" s="0" t="s">
        <v>50</v>
      </c>
    </row>
    <row r="51" customFormat="false" ht="15" hidden="false" customHeight="false" outlineLevel="0" collapsed="false">
      <c r="A51" s="0" t="s">
        <v>51</v>
      </c>
    </row>
    <row r="52" customFormat="false" ht="15" hidden="false" customHeight="false" outlineLevel="0" collapsed="false">
      <c r="A52" s="0" t="s">
        <v>52</v>
      </c>
    </row>
    <row r="53" customFormat="false" ht="15" hidden="false" customHeight="false" outlineLevel="0" collapsed="false">
      <c r="A53" s="0" t="s">
        <v>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2013-07-11T06:29:25Z</dcterms:created>
  <dc:creator>Melih Met (TR - Duzce)</dc:creator>
  <dc:language>en-IN</dc:language>
  <cp:lastModifiedBy>Melih Met (TR - Duzce)</cp:lastModifiedBy>
  <cp:lastPrinted>2013-07-12T05:44:12Z</cp:lastPrinted>
  <dcterms:modified xsi:type="dcterms:W3CDTF">2013-07-12T06:51:40Z</dcterms:modified>
  <cp:revision>0</cp:revision>
</cp:coreProperties>
</file>