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80" firstSheet="0" activeTab="1"/>
  </bookViews>
  <sheets>
    <sheet name="Year Summary" sheetId="1" state="visible" r:id="rId2"/>
    <sheet name="Jan" sheetId="2" state="visible" r:id="rId3"/>
    <sheet name="Feb" sheetId="3" state="visible" r:id="rId4"/>
    <sheet name="Mar" sheetId="4" state="visible" r:id="rId5"/>
    <sheet name="Apr" sheetId="5" state="visible" r:id="rId6"/>
    <sheet name="May" sheetId="6" state="visible" r:id="rId7"/>
    <sheet name="Jun" sheetId="7" state="visible" r:id="rId8"/>
    <sheet name="Jul" sheetId="8" state="visible" r:id="rId9"/>
    <sheet name="Aug" sheetId="9" state="visible" r:id="rId10"/>
    <sheet name="Sep" sheetId="10" state="visible" r:id="rId11"/>
    <sheet name="Oct" sheetId="11" state="visible" r:id="rId12"/>
    <sheet name="Nov" sheetId="12" state="visible" r:id="rId13"/>
    <sheet name="Dec" sheetId="13" state="visible" r:id="rId14"/>
    <sheet name="Checking" sheetId="14" state="visible" r:id="rId15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1" authorId="0">
      <text>
        <r>
          <rPr>
            <sz val="9"/>
            <color rgb="FF000000"/>
            <rFont val="Tahoma"/>
            <family val="2"/>
            <charset val="1"/>
          </rPr>
          <t xml:space="preserve">This worksheet is automatically populated with data from Jan:Dec worksheets
</t>
        </r>
      </text>
    </comment>
  </commentList>
</comments>
</file>

<file path=xl/sharedStrings.xml><?xml version="1.0" encoding="utf-8"?>
<sst xmlns="http://schemas.openxmlformats.org/spreadsheetml/2006/main" count="375" uniqueCount="67">
  <si>
    <t>Categories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</si>
  <si>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</si>
  <si>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</si>
  <si>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</si>
  <si>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</si>
  <si>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</si>
  <si>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</si>
  <si>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</si>
  <si>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</si>
  <si>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</si>
  <si>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</si>
  <si>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</si>
  <si>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</si>
  <si>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</si>
  <si>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Mortgage/Rent</t>
  </si>
  <si>
    <t>Power Co.</t>
  </si>
  <si>
    <t>Electric Co.</t>
  </si>
  <si>
    <t>Insurance </t>
  </si>
  <si>
    <t>Phone</t>
  </si>
  <si>
    <t>Internet</t>
  </si>
  <si>
    <t>Car Payment</t>
  </si>
  <si>
    <t>Child Care</t>
  </si>
  <si>
    <t>Groceries</t>
  </si>
  <si>
    <t>Restaurants</t>
  </si>
  <si>
    <t>Gas</t>
  </si>
  <si>
    <t>Tithes/Charity</t>
  </si>
  <si>
    <t>Savings</t>
  </si>
  <si>
    <t>Clothing</t>
  </si>
  <si>
    <t>Medical</t>
  </si>
  <si>
    <t>Recreation</t>
  </si>
  <si>
    <t>Auto</t>
  </si>
  <si>
    <t>Water and Sewer</t>
  </si>
  <si>
    <t>Gifts</t>
  </si>
  <si>
    <t>Housing Repairs</t>
  </si>
  <si>
    <t>Vacation</t>
  </si>
  <si>
    <t>School</t>
  </si>
  <si>
    <t>Other</t>
  </si>
  <si>
    <t>Total Expenses</t>
  </si>
  <si>
    <t>Total Income</t>
  </si>
  <si>
    <t>Year to Date</t>
  </si>
  <si>
    <t>Income</t>
  </si>
  <si>
    <t>Expenses</t>
  </si>
  <si>
    <t>January</t>
  </si>
  <si>
    <t>Mortgage
/Rent</t>
  </si>
  <si>
    <t>Electric
 Co.</t>
  </si>
  <si>
    <t>Insurance</t>
  </si>
  <si>
    <t>Tithes/
Charity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</si>
  <si>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</si>
  <si>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</si>
  <si>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</si>
  <si>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</si>
  <si>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</si>
  <si>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</si>
  <si>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</si>
  <si>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</si>
  <si>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Americo</t>
  </si>
  <si>
    <t>November</t>
  </si>
  <si>
    <t>December</t>
  </si>
  <si>
    <t>Date</t>
  </si>
  <si>
    <t>Transaction</t>
  </si>
  <si>
    <t>C</t>
  </si>
  <si>
    <t>Debit (-)</t>
  </si>
  <si>
    <t>Credit (+)</t>
  </si>
  <si>
    <t>Balance</t>
  </si>
  <si>
    <t>Ref #</t>
  </si>
  <si>
    <t>Opening Balance</t>
  </si>
  <si>
    <t>Example Store 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</si>
</sst>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\$#,##0.00"/>
    <numFmt numFmtId="167" formatCode="@"/>
    <numFmt numFmtId="168" formatCode="DD/MM/YYYY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20"/>
      <color rgb="FFFFFFFF"/>
      <name val="Calibri"/>
      <family val="2"/>
      <charset val="1"/>
    </font>
    <font>
      <sz val="12"/>
      <name val="Calibri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1F497D"/>
      <name val="Arial"/>
      <family val="2"/>
      <charset val="1"/>
    </font>
    <font>
      <sz val="8"/>
      <color rgb="FF1F497D"/>
      <name val="Arial"/>
      <family val="2"/>
      <charset val="1"/>
    </font>
    <font>
      <b val="true"/>
      <sz val="11"/>
      <color rgb="FF3F3F3F"/>
      <name val="Calibri"/>
      <family val="2"/>
      <charset val="1"/>
    </font>
    <font>
      <b val="true"/>
      <sz val="8"/>
      <color rgb="FF3F3F3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16"/>
      <color rgb="FFFFFFFF"/>
      <name val="Tahoma"/>
      <family val="2"/>
      <charset val="1"/>
    </font>
    <font>
      <b val="true"/>
      <sz val="28"/>
      <color rgb="FF003366"/>
      <name val="Tahoma"/>
      <family val="2"/>
      <charset val="1"/>
    </font>
    <font>
      <sz val="28"/>
      <color rgb="FF003366"/>
      <name val="Tahoma"/>
      <family val="2"/>
      <charset val="1"/>
    </font>
    <font>
      <sz val="11"/>
      <color rgb="FF1F497D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4"/>
      <color rgb="FF000000"/>
      <name val="Calibri"/>
      <family val="2"/>
    </font>
    <font>
      <sz val="14"/>
      <color rgb="FFFFFFFF"/>
      <name val="Calibri"/>
      <family val="2"/>
    </font>
    <font>
      <sz val="14"/>
      <color rgb="FFFF0000"/>
      <name val="Calibri"/>
      <family val="2"/>
    </font>
    <font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1F497D"/>
        <bgColor rgb="FF003366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2F2F2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9BBB59"/>
      </left>
      <right style="thin">
        <color rgb="FF9BBB59"/>
      </right>
      <top style="thin">
        <color rgb="FF9BBB59"/>
      </top>
      <bottom style="medium">
        <color rgb="FF9BBB59"/>
      </bottom>
      <diagonal/>
    </border>
    <border diagonalUp="false" diagonalDown="false">
      <left/>
      <right style="thin">
        <color rgb="FF9BBB59"/>
      </right>
      <top style="thin">
        <color rgb="FF9BBB59"/>
      </top>
      <bottom style="medium">
        <color rgb="FF9BBB59"/>
      </bottom>
      <diagonal/>
    </border>
    <border diagonalUp="false" diagonalDown="false">
      <left/>
      <right style="thin">
        <color rgb="FF9BBB59"/>
      </right>
      <top/>
      <bottom/>
      <diagonal/>
    </border>
    <border diagonalUp="false" diagonalDown="false"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 diagonalUp="false" diagonalDown="false">
      <left style="thin">
        <color rgb="FF9BBB59"/>
      </left>
      <right/>
      <top/>
      <bottom style="thin">
        <color rgb="FF9BBB5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2" borderId="1" applyFont="true" applyBorder="tru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11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11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2" fillId="3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13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3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15" fillId="2" borderId="1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15" fillId="2" borderId="1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0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6" fillId="4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3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0" fillId="3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10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6" fillId="5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6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19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0" fillId="3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21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2" fillId="3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14" fillId="2" borderId="1" xfId="2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14" fillId="2" borderId="1" xfId="2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3" fillId="4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3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3" fillId="5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6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9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4" fillId="2" borderId="1" xfId="2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4" fillId="2" borderId="1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Output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31320</xdr:colOff>
      <xdr:row>9</xdr:row>
      <xdr:rowOff>71280</xdr:rowOff>
    </xdr:from>
    <xdr:to>
      <xdr:col>7</xdr:col>
      <xdr:colOff>464400</xdr:colOff>
      <xdr:row>23</xdr:row>
      <xdr:rowOff>90360</xdr:rowOff>
    </xdr:to>
    <xdr:sp>
      <xdr:nvSpPr>
        <xdr:cNvPr id="0" name="CustomShape 1"/>
        <xdr:cNvSpPr/>
      </xdr:nvSpPr>
      <xdr:spPr>
        <a:xfrm>
          <a:off x="1605960" y="2006640"/>
          <a:ext cx="4411800" cy="2295000"/>
        </a:xfrm>
        <a:prstGeom prst="rect">
          <a:avLst/>
        </a:prstGeom>
        <a:gradFill>
          <a:gsLst>
            <a:gs pos="0">
              <a:srgbClr val="bfd4fe"/>
            </a:gs>
            <a:gs pos="100000">
              <a:srgbClr val="e5efff"/>
            </a:gs>
          </a:gsLst>
          <a:lin ang="16200000"/>
        </a:gradFill>
        <a:ln w="9360">
          <a:solidFill>
            <a:srgbClr val="4a7ebb"/>
          </a:solidFill>
          <a:round/>
        </a:ln>
      </xdr:spPr>
      <xdr:txBody>
        <a:bodyPr lIns="90000" rIns="90000" tIns="45000" bIns="45000"/>
        <a:p>
          <a:pPr algn="ctr">
            <a:lnSpc>
              <a:spcPct val="100000"/>
            </a:lnSpc>
          </a:pPr>
          <a:r>
            <a:rPr lang="en-IN" sz="800">
              <a:solidFill>
                <a:srgbClr val="ff0000"/>
              </a:solidFill>
              <a:latin typeface="Arial"/>
            </a:rPr>
            <a:t>Notes on how to use the Jan:Dec worksheets.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Enter the expenses below the field headers beginning in row 9. (Should you want to record the vender  then do so with a comment. Right click the cell and then choose Insert Comment)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Row 7 has 2 purposes.  It is the total row for the month and it links to the Year Summary worksheet. 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Changes made to the categories should also be made in the Year Summary worksheet. 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Cell E4 is the grand total for how much has been spent in the current month's worksheet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Delete this text box when finished. (left click the border with dash lines and then press the delete key)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789120</xdr:colOff>
      <xdr:row>15</xdr:row>
      <xdr:rowOff>360</xdr:rowOff>
    </xdr:from>
    <xdr:to>
      <xdr:col>4</xdr:col>
      <xdr:colOff>1045800</xdr:colOff>
      <xdr:row>22</xdr:row>
      <xdr:rowOff>162000</xdr:rowOff>
    </xdr:to>
    <xdr:sp>
      <xdr:nvSpPr>
        <xdr:cNvPr id="1" name="CustomShape 1"/>
        <xdr:cNvSpPr/>
      </xdr:nvSpPr>
      <xdr:spPr>
        <a:xfrm>
          <a:off x="789120" y="2943360"/>
          <a:ext cx="7763400" cy="1495080"/>
        </a:xfrm>
        <a:prstGeom prst="rect">
          <a:avLst/>
        </a:prstGeom>
        <a:gradFill>
          <a:gsLst>
            <a:gs pos="0">
              <a:srgbClr val="779637"/>
            </a:gs>
            <a:gs pos="100000">
              <a:srgbClr val="9bc348"/>
            </a:gs>
          </a:gsLst>
          <a:lin ang="16200000"/>
        </a:gradFill>
        <a:ln>
          <a:noFill/>
        </a:ln>
      </xdr:spPr>
      <xdr:txBody>
        <a:bodyPr lIns="90000" rIns="90000" tIns="45000" bIns="45000"/>
        <a:p>
          <a:r>
            <a:rPr lang="en-IN" sz="1400">
              <a:solidFill>
                <a:srgbClr val="000000"/>
              </a:solidFill>
              <a:latin typeface="Calibri"/>
            </a:rPr>
            <a:t>Replace the opening balance in cell F2 with yours then enter transactions. Then replace Example store A with your first transaction. The balance column has a formula that will automatically update.</a:t>
          </a:r>
          <a:endParaRPr/>
        </a:p>
        <a:p>
          <a:endParaRPr/>
        </a:p>
        <a:p>
          <a:pPr>
            <a:lnSpc>
              <a:spcPct val="100000"/>
            </a:lnSpc>
          </a:pPr>
          <a:r>
            <a:rPr lang="en-IN" sz="1400">
              <a:solidFill>
                <a:srgbClr val="ff0000"/>
              </a:solidFill>
              <a:latin typeface="Calibri"/>
            </a:rPr>
            <a:t>Delete this text box </a:t>
          </a:r>
          <a:r>
            <a:rPr lang="en-IN" sz="1400">
              <a:solidFill>
                <a:srgbClr val="000000"/>
              </a:solidFill>
              <a:latin typeface="Calibri"/>
            </a:rPr>
            <a:t>(left click the border with dash lines and then press the delete key).</a:t>
          </a: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N38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0" activePane="bottomRight" state="frozen"/>
      <selection pane="topLeft" activeCell="A1" activeCellId="0" sqref="A1"/>
      <selection pane="topRight" activeCell="B1" activeCellId="0" sqref="B1"/>
      <selection pane="bottomLeft" activeCell="A20" activeCellId="0" sqref="A20"/>
      <selection pane="bottomRight" activeCell="A32" activeCellId="0" sqref="A32"/>
    </sheetView>
  </sheetViews>
  <sheetFormatPr defaultRowHeight="15"/>
  <cols>
    <col collapsed="false" hidden="false" max="1" min="1" style="0" width="35.5708502024291"/>
    <col collapsed="false" hidden="false" max="13" min="2" style="0" width="12.2834008097166"/>
    <col collapsed="false" hidden="false" max="14" min="14" style="0" width="17.4251012145749"/>
    <col collapsed="false" hidden="false" max="1025" min="15" style="0" width="8.53441295546559"/>
  </cols>
  <sheetData>
    <row r="1" customFormat="false" ht="23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customFormat="false" ht="19.5" hidden="false" customHeight="true" outlineLevel="0" collapsed="false">
      <c r="A2" s="4" t="s">
        <v>14</v>
      </c>
      <c r="B2" s="5" t="e">
        <f aca="false">SUM(Jan[[#all],[mortgage/rent]])</f>
        <v>#VALUE!</v>
      </c>
      <c r="C2" s="5" t="e">
        <f aca="false">SUM(feb[[#all],[mortgage/rent]])</f>
        <v>#VALUE!</v>
      </c>
      <c r="D2" s="5" t="e">
        <f aca="false">SUM(mar[[#all],[mortgage/rent]])</f>
        <v>#VALUE!</v>
      </c>
      <c r="E2" s="5" t="e">
        <f aca="false">SUM(apr[[#all],[mortgage/rent]])</f>
        <v>#VALUE!</v>
      </c>
      <c r="F2" s="5" t="e">
        <f aca="false">SUM(may[[#all],[mortgage/rent]])</f>
        <v>#VALUE!</v>
      </c>
      <c r="G2" s="5" t="e">
        <f aca="false">SUM(Jun[[#all],[mortgage/rent]])</f>
        <v>#VALUE!</v>
      </c>
      <c r="H2" s="5" t="e">
        <f aca="false">SUM(Jul[[#all],[mortgage/rent]])</f>
        <v>#VALUE!</v>
      </c>
      <c r="I2" s="5" t="e">
        <f aca="false">SUM(Aug[[#all],[mortgage/rent]])</f>
        <v>#VALUE!</v>
      </c>
      <c r="J2" s="5" t="e">
        <f aca="false">SUM(Sep[[#all],[mortgage/rent]])</f>
        <v>#VALUE!</v>
      </c>
      <c r="K2" s="5" t="e">
        <f aca="false">SUM(Oct[[#all],[mortgage/rent]])</f>
        <v>#VALUE!</v>
      </c>
      <c r="L2" s="5" t="e">
        <f aca="false">SUM(Nov[[#all],[mortgage/rent]])</f>
        <v>#VALUE!</v>
      </c>
      <c r="M2" s="6" t="e">
        <f aca="false">SUM(Dec[[#all],[mortgage/rent]])</f>
        <v>#VALUE!</v>
      </c>
      <c r="N2" s="7" t="n">
        <f aca="false">SUM(B2:M2)</f>
        <v>0</v>
      </c>
    </row>
    <row r="3" customFormat="false" ht="19.5" hidden="false" customHeight="true" outlineLevel="0" collapsed="false">
      <c r="A3" s="8" t="s">
        <v>15</v>
      </c>
      <c r="B3" s="9" t="e">
        <f aca="false">SUM(Jan[[#all],[power co.]])</f>
        <v>#VALUE!</v>
      </c>
      <c r="C3" s="9" t="e">
        <f aca="false">SUM(feb[[#all],[power co.]])</f>
        <v>#VALUE!</v>
      </c>
      <c r="D3" s="9" t="e">
        <f aca="false">SUM(mar[[#all],[power co.]])</f>
        <v>#VALUE!</v>
      </c>
      <c r="E3" s="9" t="e">
        <f aca="false">SUM(apr[[#all],[power co.]])</f>
        <v>#VALUE!</v>
      </c>
      <c r="F3" s="9" t="e">
        <f aca="false">SUM(may[[#all],[power co.]])</f>
        <v>#VALUE!</v>
      </c>
      <c r="G3" s="9" t="e">
        <f aca="false">SUM(Jun[[#all],[power co.]])</f>
        <v>#VALUE!</v>
      </c>
      <c r="H3" s="9" t="e">
        <f aca="false">SUM(Jul[[#all],[power co.]])</f>
        <v>#VALUE!</v>
      </c>
      <c r="I3" s="9" t="e">
        <f aca="false">SUM(Aug[[#all],[power co.]])</f>
        <v>#VALUE!</v>
      </c>
      <c r="J3" s="9" t="e">
        <f aca="false">SUM(Sep[[#all],[power co.]])</f>
        <v>#VALUE!</v>
      </c>
      <c r="K3" s="9" t="e">
        <f aca="false">SUM(Oct[[#all],[power co.]])</f>
        <v>#VALUE!</v>
      </c>
      <c r="L3" s="9" t="e">
        <f aca="false">SUM(Nov[[#all],[power co.]])</f>
        <v>#VALUE!</v>
      </c>
      <c r="M3" s="10" t="e">
        <f aca="false">SUM(Dec[[#all],[power co.]])</f>
        <v>#VALUE!</v>
      </c>
      <c r="N3" s="7" t="e">
        <f aca="false">SUM(B3:M3)</f>
        <v>#VALUE!</v>
      </c>
    </row>
    <row r="4" customFormat="false" ht="19.5" hidden="false" customHeight="true" outlineLevel="0" collapsed="false">
      <c r="A4" s="4" t="s">
        <v>16</v>
      </c>
      <c r="B4" s="5" t="e">
        <f aca="false">SUM(Jan[[#all],[electric co.]])</f>
        <v>#VALUE!</v>
      </c>
      <c r="C4" s="5" t="e">
        <f aca="false">SUM(feb[[#all],[electric co.]])</f>
        <v>#VALUE!</v>
      </c>
      <c r="D4" s="5" t="e">
        <f aca="false">SUM(mar[[#all],[electric co.]])</f>
        <v>#VALUE!</v>
      </c>
      <c r="E4" s="5" t="e">
        <f aca="false">SUM(apr[[#all],[electric co.]])</f>
        <v>#VALUE!</v>
      </c>
      <c r="F4" s="5" t="e">
        <f aca="false">SUM(may[[#all],[electric co.]])</f>
        <v>#VALUE!</v>
      </c>
      <c r="G4" s="5" t="e">
        <f aca="false">SUM(Jun[[#all],[electric co.]])</f>
        <v>#VALUE!</v>
      </c>
      <c r="H4" s="5" t="e">
        <f aca="false">SUM(Jul[[#all],[electric co.]])</f>
        <v>#VALUE!</v>
      </c>
      <c r="I4" s="5" t="e">
        <f aca="false">SUM(Aug[[#all],[electric co.]])</f>
        <v>#VALUE!</v>
      </c>
      <c r="J4" s="5" t="e">
        <f aca="false">SUM(Sep[[#all],[electric co.]])</f>
        <v>#VALUE!</v>
      </c>
      <c r="K4" s="5" t="e">
        <f aca="false">SUM(Oct[[#all],[electric co.]])</f>
        <v>#VALUE!</v>
      </c>
      <c r="L4" s="5" t="e">
        <f aca="false">SUM(Nov[[#all],[electric co.]])</f>
        <v>#VALUE!</v>
      </c>
      <c r="M4" s="6" t="e">
        <f aca="false">SUM(Dec[[#all],[electric co.]])</f>
        <v>#VALUE!</v>
      </c>
      <c r="N4" s="7" t="e">
        <f aca="false">SUM(B4:M4)</f>
        <v>#VALUE!</v>
      </c>
    </row>
    <row r="5" customFormat="false" ht="19.5" hidden="false" customHeight="true" outlineLevel="0" collapsed="false">
      <c r="A5" s="8" t="s">
        <v>17</v>
      </c>
      <c r="B5" s="9" t="e">
        <f aca="false">SUM(Jan[[#all],[insurance]])</f>
        <v>#VALUE!</v>
      </c>
      <c r="C5" s="9" t="e">
        <f aca="false">SUM(feb[[#all],[insurance]])</f>
        <v>#VALUE!</v>
      </c>
      <c r="D5" s="9" t="e">
        <f aca="false">SUM(mar[[#all],[insurance]])</f>
        <v>#VALUE!</v>
      </c>
      <c r="E5" s="9" t="e">
        <f aca="false">SUM(apr[[#all],[insurance]])</f>
        <v>#VALUE!</v>
      </c>
      <c r="F5" s="9" t="e">
        <f aca="false">SUM(may[[#all],[insurance]])</f>
        <v>#VALUE!</v>
      </c>
      <c r="G5" s="9" t="e">
        <f aca="false">SUM(Jun[[#all],[insurance]])</f>
        <v>#VALUE!</v>
      </c>
      <c r="H5" s="9" t="e">
        <f aca="false">SUM(Jul[[#all],[insurance]])</f>
        <v>#VALUE!</v>
      </c>
      <c r="I5" s="9" t="e">
        <f aca="false">SUM(Aug[[#all],[insurance]])</f>
        <v>#VALUE!</v>
      </c>
      <c r="J5" s="9" t="e">
        <f aca="false">SUM(Sep[[#all],[insurance]])</f>
        <v>#VALUE!</v>
      </c>
      <c r="K5" s="9" t="e">
        <f aca="false">SUM(Oct[[#all],[americo]])</f>
        <v>#VALUE!</v>
      </c>
      <c r="L5" s="9" t="e">
        <f aca="false">SUM(Nov[[#all],[insurance]])</f>
        <v>#VALUE!</v>
      </c>
      <c r="M5" s="10" t="e">
        <f aca="false">SUM(Dec[[#all],[insurance]])</f>
        <v>#VALUE!</v>
      </c>
      <c r="N5" s="7" t="e">
        <f aca="false">SUM(B5:M5)</f>
        <v>#VALUE!</v>
      </c>
    </row>
    <row r="6" customFormat="false" ht="19.5" hidden="false" customHeight="true" outlineLevel="0" collapsed="false">
      <c r="A6" s="4" t="s">
        <v>18</v>
      </c>
      <c r="B6" s="5" t="e">
        <f aca="false">SUM(Jan[[#all],[phone]])</f>
        <v>#VALUE!</v>
      </c>
      <c r="C6" s="5" t="e">
        <f aca="false">SUM(feb[[#all],[phone]])</f>
        <v>#VALUE!</v>
      </c>
      <c r="D6" s="5" t="e">
        <f aca="false">SUM(mar[[#all],[phone]])</f>
        <v>#VALUE!</v>
      </c>
      <c r="E6" s="5" t="e">
        <f aca="false">SUM(apr[[#all],[phone]])</f>
        <v>#VALUE!</v>
      </c>
      <c r="F6" s="5" t="e">
        <f aca="false">SUM(may[[#all],[phone]])</f>
        <v>#VALUE!</v>
      </c>
      <c r="G6" s="5" t="e">
        <f aca="false">SUM(Jun[[#all],[phone]])</f>
        <v>#VALUE!</v>
      </c>
      <c r="H6" s="5" t="e">
        <f aca="false">SUM(Jul[[#all],[phone]])</f>
        <v>#VALUE!</v>
      </c>
      <c r="I6" s="5" t="e">
        <f aca="false">SUM(Aug[[#all],[phone]])</f>
        <v>#VALUE!</v>
      </c>
      <c r="J6" s="5" t="e">
        <f aca="false">SUM(Sep[[#all],[phone]])</f>
        <v>#VALUE!</v>
      </c>
      <c r="K6" s="5" t="e">
        <f aca="false">SUM(Oct[[#all],[phone]])</f>
        <v>#VALUE!</v>
      </c>
      <c r="L6" s="5" t="e">
        <f aca="false">SUM(Nov[[#all],[phone]])</f>
        <v>#VALUE!</v>
      </c>
      <c r="M6" s="6" t="e">
        <f aca="false">SUM(Dec[[#all],[phone]])</f>
        <v>#VALUE!</v>
      </c>
      <c r="N6" s="7" t="e">
        <f aca="false">SUM(B6:M6)</f>
        <v>#VALUE!</v>
      </c>
    </row>
    <row r="7" customFormat="false" ht="19.5" hidden="false" customHeight="true" outlineLevel="0" collapsed="false">
      <c r="A7" s="8" t="s">
        <v>19</v>
      </c>
      <c r="B7" s="9" t="e">
        <f aca="false">SUM(Jan[[#all],[internet]])</f>
        <v>#VALUE!</v>
      </c>
      <c r="C7" s="9" t="e">
        <f aca="false">SUM(feb[[#all],[internet]])</f>
        <v>#VALUE!</v>
      </c>
      <c r="D7" s="9" t="e">
        <f aca="false">SUM(mar[[#all],[internet]])</f>
        <v>#VALUE!</v>
      </c>
      <c r="E7" s="9" t="e">
        <f aca="false">SUM(apr[[#all],[internet]])</f>
        <v>#VALUE!</v>
      </c>
      <c r="F7" s="9" t="e">
        <f aca="false">SUM(may[[#all],[internet]])</f>
        <v>#VALUE!</v>
      </c>
      <c r="G7" s="9" t="e">
        <f aca="false">SUM(Jun[[#all],[internet]])</f>
        <v>#VALUE!</v>
      </c>
      <c r="H7" s="9" t="e">
        <f aca="false">SUM(Jul[[#all],[internet]])</f>
        <v>#VALUE!</v>
      </c>
      <c r="I7" s="9" t="e">
        <f aca="false">SUM(Aug[[#all],[internet]])</f>
        <v>#VALUE!</v>
      </c>
      <c r="J7" s="9" t="e">
        <f aca="false">SUM(Sep[[#all],[internet]])</f>
        <v>#VALUE!</v>
      </c>
      <c r="K7" s="9" t="e">
        <f aca="false">SUM(Oct[[#all],[internet]])</f>
        <v>#VALUE!</v>
      </c>
      <c r="L7" s="9" t="e">
        <f aca="false">SUM(Nov[[#all],[internet]])</f>
        <v>#VALUE!</v>
      </c>
      <c r="M7" s="10" t="e">
        <f aca="false">SUM(Dec[[#all],[internet]])</f>
        <v>#VALUE!</v>
      </c>
      <c r="N7" s="7" t="e">
        <f aca="false">SUM(B7:M7)</f>
        <v>#VALUE!</v>
      </c>
    </row>
    <row r="8" customFormat="false" ht="19.5" hidden="false" customHeight="true" outlineLevel="0" collapsed="false">
      <c r="A8" s="4" t="s">
        <v>20</v>
      </c>
      <c r="B8" s="5" t="e">
        <f aca="false">SUM(Jan[[#all],[car payment]])</f>
        <v>#VALUE!</v>
      </c>
      <c r="C8" s="5" t="e">
        <f aca="false">SUM(feb[[#all],[car payment]])</f>
        <v>#VALUE!</v>
      </c>
      <c r="D8" s="5" t="e">
        <f aca="false">SUM(mar[[#all],[car payment]])</f>
        <v>#VALUE!</v>
      </c>
      <c r="E8" s="5" t="e">
        <f aca="false">SUM(apr[[#all],[car payment]])</f>
        <v>#VALUE!</v>
      </c>
      <c r="F8" s="5" t="e">
        <f aca="false">SUM(may[[#all],[car payment]])</f>
        <v>#VALUE!</v>
      </c>
      <c r="G8" s="5" t="e">
        <f aca="false">SUM(Jun[[#all],[car payment]])</f>
        <v>#VALUE!</v>
      </c>
      <c r="H8" s="5" t="e">
        <f aca="false">SUM(Jul[[#all],[car payment]])</f>
        <v>#VALUE!</v>
      </c>
      <c r="I8" s="5" t="e">
        <f aca="false">SUM(Aug[[#all],[car payment]])</f>
        <v>#VALUE!</v>
      </c>
      <c r="J8" s="5" t="e">
        <f aca="false">SUM(Sep[[#all],[car payment]])</f>
        <v>#VALUE!</v>
      </c>
      <c r="K8" s="5" t="e">
        <f aca="false">SUM(Oct[[#all],[car payment]])</f>
        <v>#VALUE!</v>
      </c>
      <c r="L8" s="5" t="e">
        <f aca="false">SUM(Nov[[#all],[car payment]])</f>
        <v>#VALUE!</v>
      </c>
      <c r="M8" s="6" t="e">
        <f aca="false">SUM(Dec[[#all],[car payment]])</f>
        <v>#VALUE!</v>
      </c>
      <c r="N8" s="7" t="e">
        <f aca="false">SUM(B8:M8)</f>
        <v>#VALUE!</v>
      </c>
    </row>
    <row r="9" customFormat="false" ht="19.5" hidden="false" customHeight="true" outlineLevel="0" collapsed="false">
      <c r="A9" s="8" t="s">
        <v>21</v>
      </c>
      <c r="B9" s="9" t="e">
        <f aca="false">SUM(Jan[[#all],[child care]])</f>
        <v>#VALUE!</v>
      </c>
      <c r="C9" s="9" t="e">
        <f aca="false">SUM(feb[[#all],[child care]])</f>
        <v>#VALUE!</v>
      </c>
      <c r="D9" s="9" t="e">
        <f aca="false">SUM(mar[[#all],[child care]])</f>
        <v>#VALUE!</v>
      </c>
      <c r="E9" s="9" t="e">
        <f aca="false">SUM(apr[[#all],[child care]])</f>
        <v>#VALUE!</v>
      </c>
      <c r="F9" s="9" t="e">
        <f aca="false">SUM(may[[#all],[child care]])</f>
        <v>#VALUE!</v>
      </c>
      <c r="G9" s="9" t="e">
        <f aca="false">SUM(Jun[[#all],[child care]])</f>
        <v>#VALUE!</v>
      </c>
      <c r="H9" s="9" t="e">
        <f aca="false">SUM(Jul[[#all],[child care]])</f>
        <v>#VALUE!</v>
      </c>
      <c r="I9" s="9" t="e">
        <f aca="false">SUM(Aug[[#all],[child care]])</f>
        <v>#VALUE!</v>
      </c>
      <c r="J9" s="9" t="e">
        <f aca="false">SUM(Sep[[#all],[child care]])</f>
        <v>#VALUE!</v>
      </c>
      <c r="K9" s="9" t="e">
        <f aca="false">SUM(Oct[[#all],[child care]])</f>
        <v>#VALUE!</v>
      </c>
      <c r="L9" s="9" t="e">
        <f aca="false">SUM(Nov[[#all],[child care]])</f>
        <v>#VALUE!</v>
      </c>
      <c r="M9" s="10" t="e">
        <f aca="false">SUM(Dec[[#all],[child care]])</f>
        <v>#VALUE!</v>
      </c>
      <c r="N9" s="7" t="e">
        <f aca="false">SUM(B9:M9)</f>
        <v>#VALUE!</v>
      </c>
    </row>
    <row r="10" customFormat="false" ht="19.5" hidden="false" customHeight="true" outlineLevel="0" collapsed="false">
      <c r="A10" s="4" t="s">
        <v>22</v>
      </c>
      <c r="B10" s="5" t="e">
        <f aca="false">SUM(Jan[[#all],[groceries]])</f>
        <v>#VALUE!</v>
      </c>
      <c r="C10" s="5" t="e">
        <f aca="false">SUM(feb[[#all],[groceries]])</f>
        <v>#VALUE!</v>
      </c>
      <c r="D10" s="5" t="e">
        <f aca="false">SUM(mar[[#all],[groceries]])</f>
        <v>#VALUE!</v>
      </c>
      <c r="E10" s="5" t="e">
        <f aca="false">SUM(apr[[#all],[groceries]])</f>
        <v>#VALUE!</v>
      </c>
      <c r="F10" s="5" t="e">
        <f aca="false">SUM(may[[#all],[groceries]])</f>
        <v>#VALUE!</v>
      </c>
      <c r="G10" s="5" t="e">
        <f aca="false">SUM(Jun[[#all],[groceries]])</f>
        <v>#VALUE!</v>
      </c>
      <c r="H10" s="5" t="e">
        <f aca="false">SUM(Jul[[#all],[groceries]])</f>
        <v>#VALUE!</v>
      </c>
      <c r="I10" s="5" t="e">
        <f aca="false">SUM(Aug[[#all],[groceries]])</f>
        <v>#VALUE!</v>
      </c>
      <c r="J10" s="5" t="e">
        <f aca="false">SUM(Sep[[#all],[groceries]])</f>
        <v>#VALUE!</v>
      </c>
      <c r="K10" s="5" t="e">
        <f aca="false">SUM(Oct[[#all],[groceries]])</f>
        <v>#VALUE!</v>
      </c>
      <c r="L10" s="5" t="e">
        <f aca="false">SUM(Nov[[#all],[groceries]])</f>
        <v>#VALUE!</v>
      </c>
      <c r="M10" s="6" t="e">
        <f aca="false">SUM(Dec[[#all],[groceries]])</f>
        <v>#VALUE!</v>
      </c>
      <c r="N10" s="7" t="e">
        <f aca="false">SUM(B10:M10)</f>
        <v>#VALUE!</v>
      </c>
    </row>
    <row r="11" customFormat="false" ht="19.5" hidden="false" customHeight="true" outlineLevel="0" collapsed="false">
      <c r="A11" s="8" t="s">
        <v>23</v>
      </c>
      <c r="B11" s="9" t="e">
        <f aca="false">SUM(Jan[[#all],[restaurants]])</f>
        <v>#VALUE!</v>
      </c>
      <c r="C11" s="9" t="e">
        <f aca="false">SUM(feb[[#all],[restaurants]])</f>
        <v>#VALUE!</v>
      </c>
      <c r="D11" s="9" t="e">
        <f aca="false">SUM(mar[[#all],[restaurants]])</f>
        <v>#VALUE!</v>
      </c>
      <c r="E11" s="9" t="e">
        <f aca="false">SUM(apr[[#all],[restaurants]])</f>
        <v>#VALUE!</v>
      </c>
      <c r="F11" s="9" t="e">
        <f aca="false">SUM(may[[#all],[restaurants]])</f>
        <v>#VALUE!</v>
      </c>
      <c r="G11" s="9" t="e">
        <f aca="false">SUM(Jun[[#all],[restaurants]])</f>
        <v>#VALUE!</v>
      </c>
      <c r="H11" s="9" t="e">
        <f aca="false">SUM(Jul[[#all],[restaurants]])</f>
        <v>#VALUE!</v>
      </c>
      <c r="I11" s="9" t="e">
        <f aca="false">SUM(Aug[[#all],[restaurants]])</f>
        <v>#VALUE!</v>
      </c>
      <c r="J11" s="9" t="e">
        <f aca="false">SUM(Sep[[#all],[restaurants]])</f>
        <v>#VALUE!</v>
      </c>
      <c r="K11" s="9" t="e">
        <f aca="false">SUM(Oct[[#all],[restaurants]])</f>
        <v>#VALUE!</v>
      </c>
      <c r="L11" s="9" t="e">
        <f aca="false">SUM(Nov[[#all],[restaurants]])</f>
        <v>#VALUE!</v>
      </c>
      <c r="M11" s="10" t="e">
        <f aca="false">SUM(Dec[[#all],[restaurants]])</f>
        <v>#VALUE!</v>
      </c>
      <c r="N11" s="7" t="e">
        <f aca="false">SUM(B11:M11)</f>
        <v>#VALUE!</v>
      </c>
    </row>
    <row r="12" customFormat="false" ht="19.5" hidden="false" customHeight="true" outlineLevel="0" collapsed="false">
      <c r="A12" s="4" t="s">
        <v>24</v>
      </c>
      <c r="B12" s="5" t="e">
        <f aca="false">SUM(Jan[[#all],[gas]])</f>
        <v>#VALUE!</v>
      </c>
      <c r="C12" s="5" t="e">
        <f aca="false">SUM(feb[[#all],[gas]])</f>
        <v>#VALUE!</v>
      </c>
      <c r="D12" s="5" t="e">
        <f aca="false">SUM(mar[[#all],[gas]])</f>
        <v>#VALUE!</v>
      </c>
      <c r="E12" s="5" t="e">
        <f aca="false">SUM(apr[[#all],[gas]])</f>
        <v>#VALUE!</v>
      </c>
      <c r="F12" s="5" t="e">
        <f aca="false">SUM(may[[#all],[gas]])</f>
        <v>#VALUE!</v>
      </c>
      <c r="G12" s="5" t="e">
        <f aca="false">SUM(Jun[[#all],[gas]])</f>
        <v>#VALUE!</v>
      </c>
      <c r="H12" s="5" t="e">
        <f aca="false">SUM(Jul[[#all],[gas]])</f>
        <v>#VALUE!</v>
      </c>
      <c r="I12" s="5" t="e">
        <f aca="false">SUM(Aug[[#all],[gas]])</f>
        <v>#VALUE!</v>
      </c>
      <c r="J12" s="5" t="e">
        <f aca="false">SUM(Sep[[#all],[gas]])</f>
        <v>#VALUE!</v>
      </c>
      <c r="K12" s="5" t="e">
        <f aca="false">SUM(Oct[[#all],[gas]])</f>
        <v>#VALUE!</v>
      </c>
      <c r="L12" s="5" t="e">
        <f aca="false">SUM(Nov[[#all],[gas]])</f>
        <v>#VALUE!</v>
      </c>
      <c r="M12" s="6" t="e">
        <f aca="false">SUM(Dec[[#all],[gas]])</f>
        <v>#VALUE!</v>
      </c>
      <c r="N12" s="7" t="e">
        <f aca="false">SUM(B12:M12)</f>
        <v>#VALUE!</v>
      </c>
    </row>
    <row r="13" customFormat="false" ht="19.5" hidden="false" customHeight="true" outlineLevel="0" collapsed="false">
      <c r="A13" s="8" t="s">
        <v>25</v>
      </c>
      <c r="B13" s="9" t="e">
        <f aca="false">SUM(Jan[[#all],[tithes/charity]])</f>
        <v>#VALUE!</v>
      </c>
      <c r="C13" s="9" t="e">
        <f aca="false">SUM(feb[[#all],[tithes/charity]])</f>
        <v>#VALUE!</v>
      </c>
      <c r="D13" s="9" t="e">
        <f aca="false">SUM(mar[[#all],[tithes/charity]])</f>
        <v>#VALUE!</v>
      </c>
      <c r="E13" s="9" t="e">
        <f aca="false">SUM(apr[[#all],[tithes/charity]])</f>
        <v>#VALUE!</v>
      </c>
      <c r="F13" s="9" t="e">
        <f aca="false">SUM(may[[#all],[tithes/charity]])</f>
        <v>#VALUE!</v>
      </c>
      <c r="G13" s="9" t="e">
        <f aca="false">SUM(Jun[[#all],[tithes/charity]])</f>
        <v>#VALUE!</v>
      </c>
      <c r="H13" s="9" t="e">
        <f aca="false">SUM(Jul[[#all],[tithes/charity]])</f>
        <v>#VALUE!</v>
      </c>
      <c r="I13" s="9" t="e">
        <f aca="false">SUM(Aug[[#all],[tithes/charity]])</f>
        <v>#VALUE!</v>
      </c>
      <c r="J13" s="9" t="e">
        <f aca="false">SUM(Sep[[#all],[tithes/charity]])</f>
        <v>#VALUE!</v>
      </c>
      <c r="K13" s="9" t="e">
        <f aca="false">SUM(Oct[[#all],[tithes/charity]])</f>
        <v>#VALUE!</v>
      </c>
      <c r="L13" s="9" t="e">
        <f aca="false">SUM(Nov[[#all],[tithes/charity]])</f>
        <v>#VALUE!</v>
      </c>
      <c r="M13" s="10" t="e">
        <f aca="false">SUM(Dec[[#all],[tithes/charity]])</f>
        <v>#VALUE!</v>
      </c>
      <c r="N13" s="7" t="e">
        <f aca="false">SUM(B13:M13)</f>
        <v>#VALUE!</v>
      </c>
    </row>
    <row r="14" customFormat="false" ht="19.5" hidden="false" customHeight="true" outlineLevel="0" collapsed="false">
      <c r="A14" s="4" t="s">
        <v>26</v>
      </c>
      <c r="B14" s="5" t="e">
        <f aca="false">SUM(Jan[[#all],[savings]])</f>
        <v>#VALUE!</v>
      </c>
      <c r="C14" s="5" t="e">
        <f aca="false">SUM(feb[[#all],[savings]])</f>
        <v>#VALUE!</v>
      </c>
      <c r="D14" s="5" t="e">
        <f aca="false">SUM(mar[[#all],[savings]])</f>
        <v>#VALUE!</v>
      </c>
      <c r="E14" s="5" t="e">
        <f aca="false">SUM(apr[[#all],[savings]])</f>
        <v>#VALUE!</v>
      </c>
      <c r="F14" s="5" t="e">
        <f aca="false">SUM(may[[#all],[savings]])</f>
        <v>#VALUE!</v>
      </c>
      <c r="G14" s="5" t="e">
        <f aca="false">SUM(Jun[[#all],[savings]])</f>
        <v>#VALUE!</v>
      </c>
      <c r="H14" s="5" t="e">
        <f aca="false">SUM(Jul[[#all],[savings]])</f>
        <v>#VALUE!</v>
      </c>
      <c r="I14" s="5" t="e">
        <f aca="false">SUM(Aug[[#all],[savings]])</f>
        <v>#VALUE!</v>
      </c>
      <c r="J14" s="5" t="e">
        <f aca="false">SUM(Sep[[#all],[savings]])</f>
        <v>#VALUE!</v>
      </c>
      <c r="K14" s="5" t="e">
        <f aca="false">SUM(Oct[[#all],[savings]])</f>
        <v>#VALUE!</v>
      </c>
      <c r="L14" s="5" t="e">
        <f aca="false">SUM(Nov[[#all],[savings]])</f>
        <v>#VALUE!</v>
      </c>
      <c r="M14" s="6" t="e">
        <f aca="false">SUM(Dec[[#all],[savings]])</f>
        <v>#VALUE!</v>
      </c>
      <c r="N14" s="7" t="e">
        <f aca="false">SUM(B14:M14)</f>
        <v>#VALUE!</v>
      </c>
    </row>
    <row r="15" customFormat="false" ht="19.5" hidden="false" customHeight="true" outlineLevel="0" collapsed="false">
      <c r="A15" s="8" t="s">
        <v>27</v>
      </c>
      <c r="B15" s="9" t="e">
        <f aca="false">SUM(Jan[[#all],[clothing]])</f>
        <v>#VALUE!</v>
      </c>
      <c r="C15" s="9" t="e">
        <f aca="false">SUM(feb[[#all],[clothing]])</f>
        <v>#VALUE!</v>
      </c>
      <c r="D15" s="9" t="e">
        <f aca="false">SUM(mar[[#all],[clothing]])</f>
        <v>#VALUE!</v>
      </c>
      <c r="E15" s="9" t="e">
        <f aca="false">SUM(apr[[#all],[clothing]])</f>
        <v>#VALUE!</v>
      </c>
      <c r="F15" s="9" t="e">
        <f aca="false">SUM(may[[#all],[clothing]])</f>
        <v>#VALUE!</v>
      </c>
      <c r="G15" s="9" t="e">
        <f aca="false">SUM(Jun[[#all],[clothing]])</f>
        <v>#VALUE!</v>
      </c>
      <c r="H15" s="9" t="e">
        <f aca="false">SUM(Jul[[#all],[clothing]])</f>
        <v>#VALUE!</v>
      </c>
      <c r="I15" s="9" t="e">
        <f aca="false">SUM(Aug[[#all],[clothing]])</f>
        <v>#VALUE!</v>
      </c>
      <c r="J15" s="9" t="e">
        <f aca="false">SUM(Sep[[#all],[clothing]])</f>
        <v>#VALUE!</v>
      </c>
      <c r="K15" s="9" t="e">
        <f aca="false">SUM(Oct[[#all],[clothing]])</f>
        <v>#VALUE!</v>
      </c>
      <c r="L15" s="9" t="e">
        <f aca="false">SUM(Nov[[#all],[clothing]])</f>
        <v>#VALUE!</v>
      </c>
      <c r="M15" s="10" t="e">
        <f aca="false">SUM(Dec[[#all],[clothing]])</f>
        <v>#VALUE!</v>
      </c>
      <c r="N15" s="7" t="e">
        <f aca="false">SUM(B15:M15)</f>
        <v>#VALUE!</v>
      </c>
    </row>
    <row r="16" customFormat="false" ht="19.5" hidden="false" customHeight="true" outlineLevel="0" collapsed="false">
      <c r="A16" s="4" t="s">
        <v>28</v>
      </c>
      <c r="B16" s="5" t="e">
        <f aca="false">SUM(Jan[[#all],[medical]])</f>
        <v>#VALUE!</v>
      </c>
      <c r="C16" s="5" t="e">
        <f aca="false">SUM(feb[[#all],[medical]])</f>
        <v>#VALUE!</v>
      </c>
      <c r="D16" s="5" t="e">
        <f aca="false">SUM(mar[[#all],[medical]])</f>
        <v>#VALUE!</v>
      </c>
      <c r="E16" s="5" t="e">
        <f aca="false">SUM(apr[[#all],[medical]])</f>
        <v>#VALUE!</v>
      </c>
      <c r="F16" s="5" t="e">
        <f aca="false">SUM(may[[#all],[medical]])</f>
        <v>#VALUE!</v>
      </c>
      <c r="G16" s="5" t="e">
        <f aca="false">SUM(Jun[[#all],[medical]])</f>
        <v>#VALUE!</v>
      </c>
      <c r="H16" s="5" t="e">
        <f aca="false">SUM(Jul[[#all],[medical]])</f>
        <v>#VALUE!</v>
      </c>
      <c r="I16" s="5" t="e">
        <f aca="false">SUM(Aug[[#all],[medical]])</f>
        <v>#VALUE!</v>
      </c>
      <c r="J16" s="5" t="e">
        <f aca="false">SUM(Sep[[#all],[medical]])</f>
        <v>#VALUE!</v>
      </c>
      <c r="K16" s="5" t="e">
        <f aca="false">SUM(Oct[[#all],[medical]])</f>
        <v>#VALUE!</v>
      </c>
      <c r="L16" s="5" t="e">
        <f aca="false">SUM(Nov[[#all],[medical]])</f>
        <v>#VALUE!</v>
      </c>
      <c r="M16" s="6" t="e">
        <f aca="false">SUM(Dec[[#all],[medical]])</f>
        <v>#VALUE!</v>
      </c>
      <c r="N16" s="7" t="e">
        <f aca="false">SUM(B16:M16)</f>
        <v>#VALUE!</v>
      </c>
    </row>
    <row r="17" customFormat="false" ht="19.5" hidden="false" customHeight="true" outlineLevel="0" collapsed="false">
      <c r="A17" s="8" t="s">
        <v>29</v>
      </c>
      <c r="B17" s="9" t="e">
        <f aca="false">SUM(Jan[[#all],[recreation]])</f>
        <v>#VALUE!</v>
      </c>
      <c r="C17" s="9" t="e">
        <f aca="false">SUM(feb[[#all],[recreation]])</f>
        <v>#VALUE!</v>
      </c>
      <c r="D17" s="9" t="e">
        <f aca="false">SUM(mar[[#all],[recreation]])</f>
        <v>#VALUE!</v>
      </c>
      <c r="E17" s="9" t="e">
        <f aca="false">SUM(apr[[#all],[recreation]])</f>
        <v>#VALUE!</v>
      </c>
      <c r="F17" s="9" t="e">
        <f aca="false">SUM(may[[#all],[recreation]])</f>
        <v>#VALUE!</v>
      </c>
      <c r="G17" s="9" t="e">
        <f aca="false">SUM(Jun[[#all],[recreation]])</f>
        <v>#VALUE!</v>
      </c>
      <c r="H17" s="9" t="e">
        <f aca="false">SUM(Jul[[#all],[recreation]])</f>
        <v>#VALUE!</v>
      </c>
      <c r="I17" s="9" t="e">
        <f aca="false">SUM(Aug[[#all],[recreation]])</f>
        <v>#VALUE!</v>
      </c>
      <c r="J17" s="9" t="e">
        <f aca="false">SUM(Sep[[#all],[recreation]])</f>
        <v>#VALUE!</v>
      </c>
      <c r="K17" s="9" t="e">
        <f aca="false">SUM(Oct[[#all],[recreation]])</f>
        <v>#VALUE!</v>
      </c>
      <c r="L17" s="9" t="e">
        <f aca="false">SUM(Nov[[#all],[recreation]])</f>
        <v>#VALUE!</v>
      </c>
      <c r="M17" s="10" t="e">
        <f aca="false">SUM(Dec[[#all],[recreation]])</f>
        <v>#VALUE!</v>
      </c>
      <c r="N17" s="7" t="e">
        <f aca="false">SUM(B17:M17)</f>
        <v>#VALUE!</v>
      </c>
    </row>
    <row r="18" customFormat="false" ht="19.5" hidden="false" customHeight="true" outlineLevel="0" collapsed="false">
      <c r="A18" s="4" t="s">
        <v>30</v>
      </c>
      <c r="B18" s="5" t="e">
        <f aca="false">SUM(Jan[[#all],[auto]])</f>
        <v>#VALUE!</v>
      </c>
      <c r="C18" s="5" t="e">
        <f aca="false">SUM(feb[[#all],[auto]])</f>
        <v>#VALUE!</v>
      </c>
      <c r="D18" s="5" t="e">
        <f aca="false">SUM(mar[[#all],[auto]])</f>
        <v>#VALUE!</v>
      </c>
      <c r="E18" s="5" t="e">
        <f aca="false">SUM(apr[[#all],[auto]])</f>
        <v>#VALUE!</v>
      </c>
      <c r="F18" s="5" t="e">
        <f aca="false">SUM(may[[#all],[auto]])</f>
        <v>#VALUE!</v>
      </c>
      <c r="G18" s="5" t="e">
        <f aca="false">SUM(Jun[[#all],[auto]])</f>
        <v>#VALUE!</v>
      </c>
      <c r="H18" s="5" t="e">
        <f aca="false">SUM(Jul[[#all],[auto]])</f>
        <v>#VALUE!</v>
      </c>
      <c r="I18" s="5" t="e">
        <f aca="false">SUM(Aug[[#all],[auto]])</f>
        <v>#VALUE!</v>
      </c>
      <c r="J18" s="5" t="e">
        <f aca="false">SUM(Sep[[#all],[auto]])</f>
        <v>#VALUE!</v>
      </c>
      <c r="K18" s="5" t="e">
        <f aca="false">SUM(Oct[[#all],[auto]])</f>
        <v>#VALUE!</v>
      </c>
      <c r="L18" s="5" t="e">
        <f aca="false">SUM(Nov[[#all],[auto]])</f>
        <v>#VALUE!</v>
      </c>
      <c r="M18" s="6" t="e">
        <f aca="false">SUM(Dec[[#all],[auto]])</f>
        <v>#VALUE!</v>
      </c>
      <c r="N18" s="7" t="e">
        <f aca="false">SUM(B18:M18)</f>
        <v>#VALUE!</v>
      </c>
    </row>
    <row r="19" customFormat="false" ht="19.5" hidden="false" customHeight="true" outlineLevel="0" collapsed="false">
      <c r="A19" s="8" t="s">
        <v>31</v>
      </c>
      <c r="B19" s="9" t="e">
        <f aca="false">SUM(Jan[[#all],[water and sewer]])</f>
        <v>#VALUE!</v>
      </c>
      <c r="C19" s="9" t="e">
        <f aca="false">SUM(feb[[#all],[water and sewer]])</f>
        <v>#VALUE!</v>
      </c>
      <c r="D19" s="9" t="e">
        <f aca="false">SUM(mar[[#all],[water and sewer]])</f>
        <v>#VALUE!</v>
      </c>
      <c r="E19" s="9" t="e">
        <f aca="false">SUM(apr[[#all],[water and sewer]])</f>
        <v>#VALUE!</v>
      </c>
      <c r="F19" s="9" t="e">
        <f aca="false">SUM(may[[#all],[water and sewer]])</f>
        <v>#VALUE!</v>
      </c>
      <c r="G19" s="9" t="e">
        <f aca="false">SUM(Jun[[#all],[water and sewer]])</f>
        <v>#VALUE!</v>
      </c>
      <c r="H19" s="9" t="e">
        <f aca="false">SUM(Jul[[#all],[water and sewer]])</f>
        <v>#VALUE!</v>
      </c>
      <c r="I19" s="9" t="e">
        <f aca="false">SUM(Aug[[#all],[water and sewer]])</f>
        <v>#VALUE!</v>
      </c>
      <c r="J19" s="9" t="e">
        <f aca="false">SUM(Sep[[#all],[water and sewer]])</f>
        <v>#VALUE!</v>
      </c>
      <c r="K19" s="9" t="e">
        <f aca="false">SUM(Oct[[#all],[water and sewer]])</f>
        <v>#VALUE!</v>
      </c>
      <c r="L19" s="9" t="e">
        <f aca="false">SUM(Nov[[#all],[water and sewer]])</f>
        <v>#VALUE!</v>
      </c>
      <c r="M19" s="10" t="e">
        <f aca="false">SUM(Dec[[#all],[water and sewer]])</f>
        <v>#VALUE!</v>
      </c>
      <c r="N19" s="7" t="e">
        <f aca="false">SUM(B19:M19)</f>
        <v>#VALUE!</v>
      </c>
    </row>
    <row r="20" customFormat="false" ht="19.5" hidden="false" customHeight="true" outlineLevel="0" collapsed="false">
      <c r="A20" s="4" t="s">
        <v>32</v>
      </c>
      <c r="B20" s="5" t="e">
        <f aca="false">SUM(Jan[[#all],[gifts]])</f>
        <v>#VALUE!</v>
      </c>
      <c r="C20" s="5" t="e">
        <f aca="false">SUM(feb[[#all],[gifts]])</f>
        <v>#VALUE!</v>
      </c>
      <c r="D20" s="5" t="e">
        <f aca="false">SUM(mar[[#all],[gifts]])</f>
        <v>#VALUE!</v>
      </c>
      <c r="E20" s="5" t="e">
        <f aca="false">SUM(apr[[#all],[gifts]])</f>
        <v>#VALUE!</v>
      </c>
      <c r="F20" s="5" t="e">
        <f aca="false">SUM(may[[#all],[gifts]])</f>
        <v>#VALUE!</v>
      </c>
      <c r="G20" s="5" t="e">
        <f aca="false">SUM(Jun[[#all],[gifts]])</f>
        <v>#VALUE!</v>
      </c>
      <c r="H20" s="5" t="e">
        <f aca="false">SUM(Jul[[#all],[gifts]])</f>
        <v>#VALUE!</v>
      </c>
      <c r="I20" s="5" t="e">
        <f aca="false">SUM(Aug[[#all],[gifts]])</f>
        <v>#VALUE!</v>
      </c>
      <c r="J20" s="5" t="e">
        <f aca="false">SUM(Sep[[#all],[gifts]])</f>
        <v>#VALUE!</v>
      </c>
      <c r="K20" s="5" t="e">
        <f aca="false">SUM(Oct[[#all],[gifts]])</f>
        <v>#VALUE!</v>
      </c>
      <c r="L20" s="5" t="e">
        <f aca="false">SUM(Nov[[#all],[gifts]])</f>
        <v>#VALUE!</v>
      </c>
      <c r="M20" s="6" t="e">
        <f aca="false">SUM(Dec[[#all],[gifts]])</f>
        <v>#VALUE!</v>
      </c>
      <c r="N20" s="7" t="e">
        <f aca="false">SUM(B20:M20)</f>
        <v>#VALUE!</v>
      </c>
    </row>
    <row r="21" customFormat="false" ht="20.25" hidden="false" customHeight="true" outlineLevel="0" collapsed="false">
      <c r="A21" s="8" t="s">
        <v>33</v>
      </c>
      <c r="B21" s="9" t="e">
        <f aca="false">SUM(Jan[[#all],[housing repairs]])</f>
        <v>#VALUE!</v>
      </c>
      <c r="C21" s="9" t="e">
        <f aca="false">SUM(feb[[#all],[housing repairs]])</f>
        <v>#VALUE!</v>
      </c>
      <c r="D21" s="9" t="e">
        <f aca="false">SUM(mar[[#all],[housing repairs]])</f>
        <v>#VALUE!</v>
      </c>
      <c r="E21" s="9" t="e">
        <f aca="false">SUM(apr[[#all],[housing repairs]])</f>
        <v>#VALUE!</v>
      </c>
      <c r="F21" s="9" t="e">
        <f aca="false">SUM(may[[#all],[housing repairs]])</f>
        <v>#VALUE!</v>
      </c>
      <c r="G21" s="9" t="e">
        <f aca="false">SUM(Jun[[#all],[housing repairs]])</f>
        <v>#VALUE!</v>
      </c>
      <c r="H21" s="9" t="e">
        <f aca="false">SUM(Jul[[#all],[housing repairs]])</f>
        <v>#VALUE!</v>
      </c>
      <c r="I21" s="9" t="e">
        <f aca="false">SUM(Aug[[#all],[housing repairs]])</f>
        <v>#VALUE!</v>
      </c>
      <c r="J21" s="9" t="e">
        <f aca="false">SUM(Sep[[#all],[housing repairs]])</f>
        <v>#VALUE!</v>
      </c>
      <c r="K21" s="9" t="e">
        <f aca="false">SUM(Oct[[#all],[housing repairs]])</f>
        <v>#VALUE!</v>
      </c>
      <c r="L21" s="9" t="e">
        <f aca="false">SUM(Nov[[#all],[housing repairs]])</f>
        <v>#VALUE!</v>
      </c>
      <c r="M21" s="10" t="e">
        <f aca="false">SUM(Dec[[#all],[housing repairs]])</f>
        <v>#VALUE!</v>
      </c>
      <c r="N21" s="7" t="e">
        <f aca="false">SUM(B21:M21)</f>
        <v>#VALUE!</v>
      </c>
    </row>
    <row r="22" customFormat="false" ht="20.25" hidden="false" customHeight="true" outlineLevel="0" collapsed="false">
      <c r="A22" s="4" t="s">
        <v>34</v>
      </c>
      <c r="B22" s="5" t="e">
        <f aca="false">SUM(Jan[[#all],[vacation]])</f>
        <v>#VALUE!</v>
      </c>
      <c r="C22" s="5" t="e">
        <f aca="false">SUM(feb[[#all],[vacation]])</f>
        <v>#VALUE!</v>
      </c>
      <c r="D22" s="5" t="e">
        <f aca="false">SUM(mar[[#all],[vacation]])</f>
        <v>#VALUE!</v>
      </c>
      <c r="E22" s="5" t="e">
        <f aca="false">SUM(apr[[#all],[vacation]])</f>
        <v>#VALUE!</v>
      </c>
      <c r="F22" s="5" t="e">
        <f aca="false">SUM(may[[#all],[vacation]])</f>
        <v>#VALUE!</v>
      </c>
      <c r="G22" s="5" t="e">
        <f aca="false">SUM(Jun[[#all],[vacation]])</f>
        <v>#VALUE!</v>
      </c>
      <c r="H22" s="5" t="e">
        <f aca="false">SUM(Jul[[#all],[vacation]])</f>
        <v>#VALUE!</v>
      </c>
      <c r="I22" s="5" t="e">
        <f aca="false">SUM(Aug[[#all],[vacation]])</f>
        <v>#VALUE!</v>
      </c>
      <c r="J22" s="5" t="e">
        <f aca="false">SUM(Sep[[#all],[vacation]])</f>
        <v>#VALUE!</v>
      </c>
      <c r="K22" s="5" t="e">
        <f aca="false">SUM(Oct[[#all],[vacation]])</f>
        <v>#VALUE!</v>
      </c>
      <c r="L22" s="5" t="e">
        <f aca="false">SUM(Nov[[#all],[vacation]])</f>
        <v>#VALUE!</v>
      </c>
      <c r="M22" s="6" t="e">
        <f aca="false">SUM(Dec[[#all],[vacation]])</f>
        <v>#VALUE!</v>
      </c>
      <c r="N22" s="7" t="e">
        <f aca="false">SUM(B22:M22)</f>
        <v>#VALUE!</v>
      </c>
    </row>
    <row r="23" customFormat="false" ht="20.25" hidden="false" customHeight="true" outlineLevel="0" collapsed="false">
      <c r="A23" s="8" t="s">
        <v>35</v>
      </c>
      <c r="B23" s="9" t="e">
        <f aca="false">SUM(Jan[[#all],[school]])</f>
        <v>#VALUE!</v>
      </c>
      <c r="C23" s="9" t="e">
        <f aca="false">SUM(feb[[#all],[school]])</f>
        <v>#VALUE!</v>
      </c>
      <c r="D23" s="9" t="e">
        <f aca="false">SUM(mar[[#all],[school]])</f>
        <v>#VALUE!</v>
      </c>
      <c r="E23" s="9" t="e">
        <f aca="false">SUM(apr[[#all],[school]])</f>
        <v>#VALUE!</v>
      </c>
      <c r="F23" s="9" t="e">
        <f aca="false">SUM(may[[#all],[school]])</f>
        <v>#VALUE!</v>
      </c>
      <c r="G23" s="9" t="e">
        <f aca="false">SUM(Jun[[#all],[school]])</f>
        <v>#VALUE!</v>
      </c>
      <c r="H23" s="9" t="e">
        <f aca="false">SUM(Jul[[#all],[school]])</f>
        <v>#VALUE!</v>
      </c>
      <c r="I23" s="9" t="e">
        <f aca="false">SUM(Aug[[#all],[school]])</f>
        <v>#VALUE!</v>
      </c>
      <c r="J23" s="9" t="e">
        <f aca="false">SUM(Sep[[#all],[school]])</f>
        <v>#VALUE!</v>
      </c>
      <c r="K23" s="9" t="e">
        <f aca="false">SUM(Oct[[#all],[school]])</f>
        <v>#VALUE!</v>
      </c>
      <c r="L23" s="9" t="e">
        <f aca="false">SUM(Nov[[#all],[school]])</f>
        <v>#VALUE!</v>
      </c>
      <c r="M23" s="10" t="e">
        <f aca="false">SUM(Dec[[#all],[school]])</f>
        <v>#VALUE!</v>
      </c>
      <c r="N23" s="7" t="e">
        <f aca="false">SUM(B23:M23)</f>
        <v>#VALUE!</v>
      </c>
    </row>
    <row r="24" customFormat="false" ht="20.25" hidden="false" customHeight="true" outlineLevel="0" collapsed="false">
      <c r="A24" s="4" t="s">
        <v>36</v>
      </c>
      <c r="B24" s="5" t="e">
        <f aca="false">SUM(Jan[[#all],[other]])</f>
        <v>#VALUE!</v>
      </c>
      <c r="C24" s="5" t="e">
        <f aca="false">SUM(feb[[#all],[other]])</f>
        <v>#VALUE!</v>
      </c>
      <c r="D24" s="5" t="e">
        <f aca="false">SUM(mar[[#all],[other]])</f>
        <v>#VALUE!</v>
      </c>
      <c r="E24" s="5" t="e">
        <f aca="false">SUM(apr[[#all],[other]])</f>
        <v>#VALUE!</v>
      </c>
      <c r="F24" s="5" t="e">
        <f aca="false">SUM(may[[#all],[other]])</f>
        <v>#VALUE!</v>
      </c>
      <c r="G24" s="5" t="e">
        <f aca="false">SUM(Jun[[#all],[other]])</f>
        <v>#VALUE!</v>
      </c>
      <c r="H24" s="5" t="e">
        <f aca="false">SUM(Jul[[#all],[other]])</f>
        <v>#VALUE!</v>
      </c>
      <c r="I24" s="5" t="e">
        <f aca="false">SUM(Aug[[#all],[other]])</f>
        <v>#VALUE!</v>
      </c>
      <c r="J24" s="5" t="e">
        <f aca="false">SUM(Sep[[#all],[other]])</f>
        <v>#VALUE!</v>
      </c>
      <c r="K24" s="5" t="e">
        <f aca="false">SUM(Oct[[#all],[other]])</f>
        <v>#VALUE!</v>
      </c>
      <c r="L24" s="5" t="e">
        <f aca="false">SUM(Nov[[#all],[other]])</f>
        <v>#VALUE!</v>
      </c>
      <c r="M24" s="6" t="e">
        <f aca="false">SUM(Dec[[#all],[other]])</f>
        <v>#VALUE!</v>
      </c>
      <c r="N24" s="7" t="e">
        <f aca="false">SUM(B24:M24)</f>
        <v>#VALUE!</v>
      </c>
    </row>
    <row r="25" customFormat="false" ht="15" hidden="false" customHeight="false" outlineLevel="0" collapsed="false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customFormat="false" ht="15" hidden="false" customHeight="false" outlineLevel="0" collapsed="false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customFormat="false" ht="41.25" hidden="false" customHeight="true" outlineLevel="0" collapsed="false">
      <c r="A27" s="12" t="s">
        <v>37</v>
      </c>
      <c r="B27" s="13" t="n">
        <f aca="false">SUM(B2:B24)</f>
        <v>0</v>
      </c>
      <c r="C27" s="13" t="e">
        <f aca="false">SUM(C2:C24)</f>
        <v>#VALUE!</v>
      </c>
      <c r="D27" s="13" t="e">
        <f aca="false">SUM(D2:D24)</f>
        <v>#VALUE!</v>
      </c>
      <c r="E27" s="13" t="e">
        <f aca="false">SUM(E2:E24)</f>
        <v>#VALUE!</v>
      </c>
      <c r="F27" s="13" t="e">
        <f aca="false">SUM(F2:F24)</f>
        <v>#VALUE!</v>
      </c>
      <c r="G27" s="13" t="e">
        <f aca="false">SUM(G2:G24)</f>
        <v>#VALUE!</v>
      </c>
      <c r="H27" s="13" t="e">
        <f aca="false">SUM(H2:H24)</f>
        <v>#VALUE!</v>
      </c>
      <c r="I27" s="13" t="e">
        <f aca="false">SUM(I2:I24)</f>
        <v>#VALUE!</v>
      </c>
      <c r="J27" s="13" t="e">
        <f aca="false">SUM(J2:J24)</f>
        <v>#VALUE!</v>
      </c>
      <c r="K27" s="13" t="e">
        <f aca="false">SUM(K2:K24)</f>
        <v>#VALUE!</v>
      </c>
      <c r="L27" s="13" t="e">
        <f aca="false">SUM(L2:L24)</f>
        <v>#VALUE!</v>
      </c>
      <c r="M27" s="13" t="e">
        <f aca="false">SUM(M2:M24)</f>
        <v>#VALUE!</v>
      </c>
      <c r="N27" s="14" t="n">
        <f aca="false">SUM(B27:M27)</f>
        <v>0</v>
      </c>
    </row>
    <row r="28" customFormat="false" ht="41.25" hidden="false" customHeight="true" outlineLevel="0" collapsed="false">
      <c r="A28" s="15" t="s">
        <v>38</v>
      </c>
      <c r="B28" s="16" t="n">
        <f aca="false">Jan!E6</f>
        <v>0</v>
      </c>
      <c r="C28" s="16" t="n">
        <f aca="false">Feb!D5</f>
        <v>0</v>
      </c>
      <c r="D28" s="16" t="n">
        <f aca="false">Mar!D5</f>
        <v>0</v>
      </c>
      <c r="E28" s="16" t="n">
        <f aca="false">Apr!D5</f>
        <v>0</v>
      </c>
      <c r="F28" s="16" t="n">
        <f aca="false">May!D5</f>
        <v>0</v>
      </c>
      <c r="G28" s="16" t="n">
        <f aca="false">Jun!D5</f>
        <v>0</v>
      </c>
      <c r="H28" s="16" t="n">
        <f aca="false">Jul!D5</f>
        <v>0</v>
      </c>
      <c r="I28" s="16" t="n">
        <f aca="false">Aug!D5</f>
        <v>0</v>
      </c>
      <c r="J28" s="16" t="n">
        <f aca="false">Sep!D5</f>
        <v>0</v>
      </c>
      <c r="K28" s="16" t="n">
        <f aca="false">Oct!D5</f>
        <v>0</v>
      </c>
      <c r="L28" s="16" t="n">
        <f aca="false">Nov!D5</f>
        <v>0</v>
      </c>
      <c r="M28" s="16" t="n">
        <f aca="false">Dec!D5</f>
        <v>0</v>
      </c>
      <c r="N28" s="14" t="n">
        <f aca="false">SUM(B28:M28)</f>
        <v>0</v>
      </c>
    </row>
    <row r="30" customFormat="false" ht="15" hidden="false" customHeight="false" outlineLevel="0" collapsed="false">
      <c r="A30" s="17"/>
    </row>
    <row r="31" customFormat="false" ht="15" hidden="false" customHeight="false" outlineLevel="0" collapsed="false">
      <c r="A31" s="18" t="s">
        <v>39</v>
      </c>
    </row>
    <row r="32" customFormat="false" ht="15.75" hidden="false" customHeight="false" outlineLevel="0" collapsed="false">
      <c r="A32" s="19" t="e">
        <f aca="false">SUM('Year Summary':Dec!D5:F5)</f>
        <v>#VALUE!</v>
      </c>
    </row>
    <row r="33" customFormat="false" ht="15.75" hidden="false" customHeight="false" outlineLevel="0" collapsed="false">
      <c r="A33" s="20" t="s">
        <v>40</v>
      </c>
    </row>
    <row r="34" customFormat="false" ht="15" hidden="false" customHeight="false" outlineLevel="0" collapsed="false">
      <c r="A34" s="18"/>
    </row>
    <row r="35" customFormat="false" ht="15.75" hidden="false" customHeight="false" outlineLevel="0" collapsed="false">
      <c r="A35" s="21" t="e">
        <f aca="false">SUM('Year Summary':Dec!D4:F4)</f>
        <v>#VALUE!</v>
      </c>
    </row>
    <row r="36" customFormat="false" ht="15.75" hidden="false" customHeight="false" outlineLevel="0" collapsed="false">
      <c r="A36" s="22" t="s">
        <v>41</v>
      </c>
    </row>
    <row r="37" customFormat="false" ht="15" hidden="false" customHeight="false" outlineLevel="0" collapsed="false">
      <c r="A37" s="23"/>
    </row>
    <row r="38" customFormat="false" ht="15" hidden="false" customHeight="false" outlineLevel="0" collapsed="false">
      <c r="A38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53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SUM(Sep)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SUM(Sep[[#all],[mortgage/rent]])</f>
        <v>#VALUE!</v>
      </c>
      <c r="B7" s="63" t="e">
        <f aca="false">SUM(Sep[[#all],[power co.]])</f>
        <v>#VALUE!</v>
      </c>
      <c r="C7" s="63" t="e">
        <f aca="false">SUM(Sep[[#all],[electric co.]])</f>
        <v>#VALUE!</v>
      </c>
      <c r="D7" s="63" t="e">
        <f aca="false">SUM(Sep[[#all],[insurance]])</f>
        <v>#VALUE!</v>
      </c>
      <c r="E7" s="63" t="e">
        <f aca="false">SUM(Sep[[#all],[phone]])</f>
        <v>#VALUE!</v>
      </c>
      <c r="F7" s="63" t="e">
        <f aca="false">SUM(Sep[[#all],[internet]])</f>
        <v>#VALUE!</v>
      </c>
      <c r="G7" s="63" t="e">
        <f aca="false">SUM(Sep[[#all],[car payment]])</f>
        <v>#VALUE!</v>
      </c>
      <c r="H7" s="63" t="e">
        <f aca="false">SUM(Sep[[#all],[child care]])</f>
        <v>#VALUE!</v>
      </c>
      <c r="I7" s="63" t="e">
        <f aca="false">SUM(Sep[[#all],[groceries]])</f>
        <v>#VALUE!</v>
      </c>
      <c r="J7" s="63" t="e">
        <f aca="false">SUM(Sep[[#all],[restaurants]])</f>
        <v>#VALUE!</v>
      </c>
      <c r="K7" s="63" t="e">
        <f aca="false">SUM(Sep[[#all],[gas]])</f>
        <v>#VALUE!</v>
      </c>
      <c r="L7" s="63" t="e">
        <f aca="false">SUM(Sep[[#all],[tithes/charity]])</f>
        <v>#VALUE!</v>
      </c>
      <c r="M7" s="63" t="e">
        <f aca="false">SUM(Sep[[#all],[savings]])</f>
        <v>#VALUE!</v>
      </c>
      <c r="N7" s="63" t="e">
        <f aca="false">SUM(Sep[[#all],[clothing]])</f>
        <v>#VALUE!</v>
      </c>
      <c r="O7" s="63" t="e">
        <f aca="false">SUM(Sep[[#all],[medical]])</f>
        <v>#VALUE!</v>
      </c>
      <c r="P7" s="63" t="e">
        <f aca="false">SUM(Sep[[#all],[recreation]])</f>
        <v>#VALUE!</v>
      </c>
      <c r="Q7" s="63" t="e">
        <f aca="false">SUM(Sep[[#all],[auto]])</f>
        <v>#VALUE!</v>
      </c>
      <c r="R7" s="63" t="e">
        <f aca="false">SUM(Sep[[#all],[water and sewer]])</f>
        <v>#VALUE!</v>
      </c>
      <c r="S7" s="63" t="e">
        <f aca="false">SUM(Sep[[#all],[gifts]])</f>
        <v>#VALUE!</v>
      </c>
      <c r="T7" s="63" t="e">
        <f aca="false">SUM(Sep[[#all],[housing repairs]])</f>
        <v>#VALUE!</v>
      </c>
      <c r="U7" s="63" t="e">
        <f aca="false">SUM(Sep[[#all],[vacation]])</f>
        <v>#VALUE!</v>
      </c>
      <c r="V7" s="63" t="e">
        <f aca="false">SUM(Sep[[#all],[school]])</f>
        <v>#VALUE!</v>
      </c>
      <c r="W7" s="63" t="e">
        <f aca="false">SUM(Sep[[#all],[other]])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54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" hidden="false" customHeight="true" outlineLevel="0" collapsed="false">
      <c r="A4" s="55"/>
      <c r="B4" s="55"/>
      <c r="C4" s="56"/>
      <c r="D4" s="57" t="n">
        <f aca="false">SUM(Oct)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64" customFormat="true" ht="15" hidden="false" customHeight="false" outlineLevel="0" collapsed="false">
      <c r="A7" s="63" t="e">
        <f aca="false">SUM(Oct[[#all],[mortgage/rent]])</f>
        <v>#VALUE!</v>
      </c>
      <c r="B7" s="63" t="e">
        <f aca="false">SUM(Oct[[#all],[power co.]])</f>
        <v>#VALUE!</v>
      </c>
      <c r="C7" s="63" t="e">
        <f aca="false">SUM(Oct[[#all],[electric co.]])</f>
        <v>#VALUE!</v>
      </c>
      <c r="D7" s="63" t="e">
        <f aca="false">SUM(Oct[[#all],[americo]])</f>
        <v>#VALUE!</v>
      </c>
      <c r="E7" s="63" t="e">
        <f aca="false">SUM(Oct[[#all],[phone]])</f>
        <v>#VALUE!</v>
      </c>
      <c r="F7" s="63" t="e">
        <f aca="false">SUM(Oct[[#all],[internet]])</f>
        <v>#VALUE!</v>
      </c>
      <c r="G7" s="63" t="e">
        <f aca="false">SUM(Oct[[#all],[car payment]])</f>
        <v>#VALUE!</v>
      </c>
      <c r="H7" s="63" t="e">
        <f aca="false">SUM(Oct[[#all],[child care]])</f>
        <v>#VALUE!</v>
      </c>
      <c r="I7" s="63" t="e">
        <f aca="false">SUM(Oct[[#all],[groceries]])</f>
        <v>#VALUE!</v>
      </c>
      <c r="J7" s="63" t="e">
        <f aca="false">SUM(Oct[[#all],[restaurants]])</f>
        <v>#VALUE!</v>
      </c>
      <c r="K7" s="63" t="e">
        <f aca="false">SUM(Oct[[#all],[gas]])</f>
        <v>#VALUE!</v>
      </c>
      <c r="L7" s="63" t="e">
        <f aca="false">SUM(Oct[[#all],[tithes/charity]])</f>
        <v>#VALUE!</v>
      </c>
      <c r="M7" s="63" t="e">
        <f aca="false">SUM(Oct[[#all],[savings]])</f>
        <v>#VALUE!</v>
      </c>
      <c r="N7" s="63" t="e">
        <f aca="false">SUM(Oct[[#all],[clothing]])</f>
        <v>#VALUE!</v>
      </c>
      <c r="O7" s="63" t="e">
        <f aca="false">SUM(Oct[[#all],[medical]])</f>
        <v>#VALUE!</v>
      </c>
      <c r="P7" s="63" t="e">
        <f aca="false">SUM(Oct[[#all],[recreation]])</f>
        <v>#VALUE!</v>
      </c>
      <c r="Q7" s="63" t="e">
        <f aca="false">SUM(Oct[[#all],[auto]])</f>
        <v>#VALUE!</v>
      </c>
      <c r="R7" s="63" t="e">
        <f aca="false">SUM(Oct[[#all],[water and sewer]])</f>
        <v>#VALUE!</v>
      </c>
      <c r="S7" s="63" t="e">
        <f aca="false">SUM(Oct[[#all],[gifts]])</f>
        <v>#VALUE!</v>
      </c>
      <c r="T7" s="63" t="e">
        <f aca="false">SUM(Oct[[#all],[housing repairs]])</f>
        <v>#VALUE!</v>
      </c>
      <c r="U7" s="63" t="e">
        <f aca="false">SUM(Oct[[#all],[vacation]])</f>
        <v>#VALUE!</v>
      </c>
      <c r="V7" s="63" t="e">
        <f aca="false">SUM(Oct[[#all],[school]])</f>
        <v>#VALUE!</v>
      </c>
      <c r="W7" s="63" t="e">
        <f aca="false">SUM(Oct[[#all],[other]])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55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56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" hidden="false" customHeight="true" outlineLevel="0" collapsed="false">
      <c r="A4" s="55"/>
      <c r="B4" s="55"/>
      <c r="C4" s="56"/>
      <c r="D4" s="57" t="n">
        <f aca="false">SUM(Nov)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64" customFormat="true" ht="15" hidden="false" customHeight="false" outlineLevel="0" collapsed="false">
      <c r="A7" s="63" t="e">
        <f aca="false">SUM(Nov[[#all],[mortgage/rent]])</f>
        <v>#VALUE!</v>
      </c>
      <c r="B7" s="63" t="e">
        <f aca="false">SUM(Nov[[#all],[power co.]])</f>
        <v>#VALUE!</v>
      </c>
      <c r="C7" s="63" t="e">
        <f aca="false">SUM(Nov[[#all],[electric co.]])</f>
        <v>#VALUE!</v>
      </c>
      <c r="D7" s="63" t="e">
        <f aca="false">SUM(Nov[[#all],[insurance]])</f>
        <v>#VALUE!</v>
      </c>
      <c r="E7" s="63" t="e">
        <f aca="false">SUM(Nov[[#all],[phone]])</f>
        <v>#VALUE!</v>
      </c>
      <c r="F7" s="63" t="e">
        <f aca="false">SUM(Nov[[#all],[internet]])</f>
        <v>#VALUE!</v>
      </c>
      <c r="G7" s="63" t="e">
        <f aca="false">SUM(Nov[[#all],[car payment]])</f>
        <v>#VALUE!</v>
      </c>
      <c r="H7" s="63" t="e">
        <f aca="false">SUM(Nov[[#all],[child care]])</f>
        <v>#VALUE!</v>
      </c>
      <c r="I7" s="63" t="e">
        <f aca="false">SUM(Nov[[#all],[groceries]])</f>
        <v>#VALUE!</v>
      </c>
      <c r="J7" s="63" t="e">
        <f aca="false">SUM(Nov[[#all],[restaurants]])</f>
        <v>#VALUE!</v>
      </c>
      <c r="K7" s="63" t="e">
        <f aca="false">SUM(Nov[[#all],[gas]])</f>
        <v>#VALUE!</v>
      </c>
      <c r="L7" s="63" t="e">
        <f aca="false">SUM(Nov[[#all],[tithes/charity]])</f>
        <v>#VALUE!</v>
      </c>
      <c r="M7" s="63" t="e">
        <f aca="false">SUM(Nov[[#all],[savings]])</f>
        <v>#VALUE!</v>
      </c>
      <c r="N7" s="63" t="e">
        <f aca="false">SUM(Nov[[#all],[clothing]])</f>
        <v>#VALUE!</v>
      </c>
      <c r="O7" s="63" t="e">
        <f aca="false">SUM(Nov[[#all],[medical]])</f>
        <v>#VALUE!</v>
      </c>
      <c r="P7" s="63" t="e">
        <f aca="false">SUM(Nov[[#all],[recreation]])</f>
        <v>#VALUE!</v>
      </c>
      <c r="Q7" s="63" t="e">
        <f aca="false">SUM(Nov[[#all],[auto]])</f>
        <v>#VALUE!</v>
      </c>
      <c r="R7" s="63" t="e">
        <f aca="false">SUM(Nov[[#all],[water and sewer]])</f>
        <v>#VALUE!</v>
      </c>
      <c r="S7" s="63" t="e">
        <f aca="false">SUM(Nov[[#all],[gifts]])</f>
        <v>#VALUE!</v>
      </c>
      <c r="T7" s="63" t="e">
        <f aca="false">SUM(Nov[[#all],[housing repairs]])</f>
        <v>#VALUE!</v>
      </c>
      <c r="U7" s="63" t="e">
        <f aca="false">SUM(Nov[[#all],[vacation]])</f>
        <v>#VALUE!</v>
      </c>
      <c r="V7" s="63" t="e">
        <f aca="false">SUM(Nov[[#all],[school]])</f>
        <v>#VALUE!</v>
      </c>
      <c r="W7" s="63" t="e">
        <f aca="false">SUM(Nov[[#all],[other]])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11" width="16.1376518218624"/>
    <col collapsed="false" hidden="false" max="2" min="2" style="11" width="15.2834008097166"/>
    <col collapsed="false" hidden="false" max="6" min="3" style="11" width="11.1417004048583"/>
    <col collapsed="false" hidden="false" max="7" min="7" style="11" width="13.7125506072874"/>
    <col collapsed="false" hidden="false" max="8" min="8" style="11" width="12.1417004048583"/>
    <col collapsed="false" hidden="false" max="9" min="9" style="11" width="11.5708502024291"/>
    <col collapsed="false" hidden="false" max="10" min="10" style="11" width="13.5668016194332"/>
    <col collapsed="false" hidden="false" max="11" min="11" style="11" width="11.1417004048583"/>
    <col collapsed="false" hidden="false" max="12" min="12" style="11" width="15.1376518218623"/>
    <col collapsed="false" hidden="false" max="15" min="13" style="11" width="11.1417004048583"/>
    <col collapsed="false" hidden="false" max="16" min="16" style="11" width="12.7125506072875"/>
    <col collapsed="false" hidden="false" max="17" min="17" style="11" width="11.1417004048583"/>
    <col collapsed="false" hidden="false" max="18" min="18" style="11" width="18.2834008097166"/>
    <col collapsed="false" hidden="false" max="19" min="19" style="11" width="11.1417004048583"/>
    <col collapsed="false" hidden="false" max="20" min="20" style="11" width="17.2834008097166"/>
    <col collapsed="false" hidden="false" max="21" min="21" style="11" width="11.1417004048583"/>
    <col collapsed="false" hidden="false" max="23" min="22" style="11" width="10.995951417004"/>
    <col collapsed="false" hidden="false" max="1025" min="24" style="0" width="8.53441295546559"/>
  </cols>
  <sheetData>
    <row r="1" customFormat="false" ht="18" hidden="false" customHeight="true" outlineLevel="0" collapsed="false">
      <c r="A1" s="65" t="s">
        <v>40</v>
      </c>
      <c r="B1" s="65"/>
      <c r="C1" s="66"/>
      <c r="D1" s="67" t="s">
        <v>57</v>
      </c>
      <c r="E1" s="67"/>
      <c r="F1" s="67"/>
      <c r="G1" s="66"/>
      <c r="H1" s="66"/>
      <c r="I1" s="66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customFormat="false" ht="18" hidden="false" customHeight="true" outlineLevel="0" collapsed="false">
      <c r="A2" s="69"/>
      <c r="B2" s="69"/>
      <c r="C2" s="66"/>
      <c r="D2" s="67"/>
      <c r="E2" s="67"/>
      <c r="F2" s="67"/>
      <c r="G2" s="66"/>
      <c r="H2" s="66"/>
      <c r="I2" s="66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customFormat="false" ht="18" hidden="false" customHeight="true" outlineLevel="0" collapsed="false">
      <c r="A3" s="69"/>
      <c r="B3" s="69"/>
      <c r="C3" s="66"/>
      <c r="D3" s="66"/>
      <c r="E3" s="66"/>
      <c r="F3" s="66"/>
      <c r="G3" s="66"/>
      <c r="H3" s="66"/>
      <c r="I3" s="66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customFormat="false" ht="18" hidden="false" customHeight="true" outlineLevel="0" collapsed="false">
      <c r="A4" s="70"/>
      <c r="B4" s="70"/>
      <c r="C4" s="71"/>
      <c r="D4" s="57" t="n">
        <f aca="false">SUM(Dec)</f>
        <v>0</v>
      </c>
      <c r="E4" s="57"/>
      <c r="F4" s="57"/>
      <c r="G4" s="72" t="s">
        <v>41</v>
      </c>
      <c r="H4" s="73"/>
      <c r="I4" s="71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customFormat="false" ht="18" hidden="false" customHeight="true" outlineLevel="0" collapsed="false">
      <c r="A5" s="70"/>
      <c r="B5" s="70"/>
      <c r="C5" s="71"/>
      <c r="D5" s="61" t="n">
        <f aca="false">SUM(A2:B5)</f>
        <v>0</v>
      </c>
      <c r="E5" s="61"/>
      <c r="F5" s="61"/>
      <c r="G5" s="75" t="s">
        <v>40</v>
      </c>
      <c r="H5" s="71"/>
      <c r="I5" s="71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customFormat="false" ht="15" hidden="false" customHeight="false" outlineLevel="0" collapsed="false">
      <c r="A6" s="71"/>
      <c r="B6" s="71"/>
      <c r="C6" s="71"/>
      <c r="D6" s="71"/>
      <c r="E6" s="71"/>
      <c r="F6" s="71"/>
      <c r="G6" s="71"/>
      <c r="H6" s="71"/>
      <c r="I6" s="71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customFormat="false" ht="15" hidden="false" customHeight="false" outlineLevel="0" collapsed="false">
      <c r="A7" s="76" t="e">
        <f aca="false">SUM(Dec[[#all],[mortgage/rent]])</f>
        <v>#VALUE!</v>
      </c>
      <c r="B7" s="76" t="e">
        <f aca="false">SUM(Dec[[#all],[power co.]])</f>
        <v>#VALUE!</v>
      </c>
      <c r="C7" s="76" t="e">
        <f aca="false">SUM(Dec[[#all],[electric co.]])</f>
        <v>#VALUE!</v>
      </c>
      <c r="D7" s="76" t="e">
        <f aca="false">SUM(Dec[[#all],[insurance]])</f>
        <v>#VALUE!</v>
      </c>
      <c r="E7" s="76" t="e">
        <f aca="false">SUM(Dec[[#all],[phone]])</f>
        <v>#VALUE!</v>
      </c>
      <c r="F7" s="76" t="e">
        <f aca="false">SUM(Dec[[#all],[internet]])</f>
        <v>#VALUE!</v>
      </c>
      <c r="G7" s="76" t="e">
        <f aca="false">SUM(Dec[[#all],[car payment]])</f>
        <v>#VALUE!</v>
      </c>
      <c r="H7" s="76" t="e">
        <f aca="false">SUM(Dec[[#all],[child care]])</f>
        <v>#VALUE!</v>
      </c>
      <c r="I7" s="76" t="e">
        <f aca="false">SUM(Dec[[#all],[groceries]])</f>
        <v>#VALUE!</v>
      </c>
      <c r="J7" s="76" t="e">
        <f aca="false">SUM(Dec[[#all],[restaurants]])</f>
        <v>#VALUE!</v>
      </c>
      <c r="K7" s="76" t="e">
        <f aca="false">SUM(Dec[[#all],[gas]])</f>
        <v>#VALUE!</v>
      </c>
      <c r="L7" s="76" t="e">
        <f aca="false">SUM(Dec[[#all],[tithes/charity]])</f>
        <v>#VALUE!</v>
      </c>
      <c r="M7" s="76" t="e">
        <f aca="false">SUM(Dec[[#all],[savings]])</f>
        <v>#VALUE!</v>
      </c>
      <c r="N7" s="76" t="e">
        <f aca="false">SUM(Dec[[#all],[clothing]])</f>
        <v>#VALUE!</v>
      </c>
      <c r="O7" s="76" t="e">
        <f aca="false">SUM(Dec[[#all],[medical]])</f>
        <v>#VALUE!</v>
      </c>
      <c r="P7" s="76" t="e">
        <f aca="false">SUM(Dec[[#all],[recreation]])</f>
        <v>#VALUE!</v>
      </c>
      <c r="Q7" s="76" t="e">
        <f aca="false">SUM(Dec[[#all],[auto]])</f>
        <v>#VALUE!</v>
      </c>
      <c r="R7" s="76" t="e">
        <f aca="false">SUM(Dec[[#all],[water and sewer]])</f>
        <v>#VALUE!</v>
      </c>
      <c r="S7" s="76" t="e">
        <f aca="false">SUM(Dec[[#all],[gifts]])</f>
        <v>#VALUE!</v>
      </c>
      <c r="T7" s="76" t="e">
        <f aca="false">SUM(Dec[[#all],[housing repairs]])</f>
        <v>#VALUE!</v>
      </c>
      <c r="U7" s="76" t="e">
        <f aca="false">SUM(Dec[[#all],[vacation]])</f>
        <v>#VALUE!</v>
      </c>
      <c r="V7" s="76" t="e">
        <f aca="false">SUM(Dec[[#all],[school]])</f>
        <v>#VALUE!</v>
      </c>
      <c r="W7" s="76" t="e">
        <f aca="false">SUM(Dec[[#all],[other]])</f>
        <v>#VALUE!</v>
      </c>
    </row>
    <row r="8" customFormat="false" ht="24" hidden="false" customHeight="true" outlineLevel="0" collapsed="false">
      <c r="A8" s="11" t="s">
        <v>14</v>
      </c>
      <c r="B8" s="48" t="s">
        <v>15</v>
      </c>
      <c r="C8" s="48" t="s">
        <v>16</v>
      </c>
      <c r="D8" s="11" t="s">
        <v>45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1" t="s">
        <v>26</v>
      </c>
      <c r="N8" s="11" t="s">
        <v>27</v>
      </c>
      <c r="O8" s="11" t="s">
        <v>28</v>
      </c>
      <c r="P8" s="11" t="s">
        <v>29</v>
      </c>
      <c r="Q8" s="11" t="s">
        <v>30</v>
      </c>
      <c r="R8" s="11" t="s">
        <v>31</v>
      </c>
      <c r="S8" s="11" t="s">
        <v>32</v>
      </c>
      <c r="T8" s="11" t="s">
        <v>33</v>
      </c>
      <c r="U8" s="11" t="s">
        <v>34</v>
      </c>
      <c r="V8" s="11" t="s">
        <v>35</v>
      </c>
      <c r="W8" s="11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G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5"/>
  <cols>
    <col collapsed="false" hidden="false" max="1" min="1" style="77" width="21.1457489878542"/>
    <col collapsed="false" hidden="false" max="2" min="2" style="0" width="43.5668016194332"/>
    <col collapsed="false" hidden="false" max="3" min="3" style="78" width="3.2834008097166"/>
    <col collapsed="false" hidden="false" max="6" min="4" style="11" width="16.4251012145749"/>
    <col collapsed="false" hidden="false" max="7" min="7" style="0" width="15.1376518218623"/>
    <col collapsed="false" hidden="false" max="1025" min="8" style="0" width="8.53441295546559"/>
  </cols>
  <sheetData>
    <row r="1" customFormat="false" ht="21.75" hidden="false" customHeight="true" outlineLevel="0" collapsed="false">
      <c r="A1" s="79" t="s">
        <v>58</v>
      </c>
      <c r="B1" s="80" t="s">
        <v>59</v>
      </c>
      <c r="C1" s="80" t="s">
        <v>60</v>
      </c>
      <c r="D1" s="81" t="s">
        <v>61</v>
      </c>
      <c r="E1" s="81" t="s">
        <v>62</v>
      </c>
      <c r="F1" s="81" t="s">
        <v>63</v>
      </c>
      <c r="G1" s="81" t="s">
        <v>64</v>
      </c>
    </row>
    <row r="2" customFormat="false" ht="15" hidden="false" customHeight="false" outlineLevel="0" collapsed="false">
      <c r="A2" s="77" t="n">
        <v>41640</v>
      </c>
      <c r="B2" s="0" t="s">
        <v>65</v>
      </c>
      <c r="C2" s="0"/>
      <c r="D2" s="0"/>
      <c r="E2" s="0"/>
      <c r="F2" s="11" t="n">
        <v>1000</v>
      </c>
    </row>
    <row r="3" customFormat="false" ht="15" hidden="false" customHeight="false" outlineLevel="0" collapsed="false">
      <c r="A3" s="0"/>
      <c r="B3" s="0" t="s">
        <v>66</v>
      </c>
      <c r="C3" s="0"/>
      <c r="D3" s="11" t="n">
        <v>35</v>
      </c>
      <c r="E3" s="0"/>
      <c r="F3" s="11" t="n">
        <f aca="false">F2-D3+E3</f>
        <v>965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RowHeight="12.8"/>
  <cols>
    <col collapsed="false" hidden="false" max="1" min="1" style="25" width="17.7085020242915"/>
    <col collapsed="false" hidden="false" max="2" min="2" style="26" width="8.59919028340081"/>
    <col collapsed="false" hidden="false" max="3" min="3" style="26" width="7.38461538461539"/>
    <col collapsed="false" hidden="false" max="4" min="4" style="26" width="6.2834008097166"/>
    <col collapsed="false" hidden="false" max="5" min="5" style="26" width="7.38461538461539"/>
    <col collapsed="false" hidden="false" max="6" min="6" style="26" width="6.61133603238866"/>
    <col collapsed="false" hidden="false" max="7" min="7" style="26" width="8.48582995951417"/>
    <col collapsed="false" hidden="false" max="8" min="8" style="26" width="8.15384615384615"/>
    <col collapsed="false" hidden="false" max="10" min="9" style="26" width="6.72064777327935"/>
    <col collapsed="false" hidden="false" max="11" min="11" style="26" width="7.71255060728745"/>
    <col collapsed="false" hidden="false" max="12" min="12" style="26" width="5.2914979757085"/>
    <col collapsed="false" hidden="false" max="13" min="13" style="26" width="8.04858299595142"/>
    <col collapsed="false" hidden="false" max="14" min="14" style="26" width="5.72874493927126"/>
    <col collapsed="false" hidden="false" max="16" min="15" style="26" width="11.1417004048583"/>
    <col collapsed="false" hidden="false" max="17" min="17" style="26" width="12.7125506072875"/>
    <col collapsed="false" hidden="false" max="18" min="18" style="26" width="11.1417004048583"/>
    <col collapsed="false" hidden="false" max="19" min="19" style="26" width="18.2834008097166"/>
    <col collapsed="false" hidden="false" max="20" min="20" style="26" width="11.1417004048583"/>
    <col collapsed="false" hidden="false" max="21" min="21" style="26" width="17.2834008097166"/>
    <col collapsed="false" hidden="false" max="22" min="22" style="26" width="11.1417004048583"/>
    <col collapsed="false" hidden="false" max="24" min="23" style="26" width="10.995951417004"/>
    <col collapsed="false" hidden="false" max="1025" min="25" style="25" width="9.1417004048583"/>
  </cols>
  <sheetData>
    <row r="1" s="27" customFormat="true" ht="12.8" hidden="false" customHeight="true" outlineLevel="0" collapsed="false">
      <c r="B1" s="28"/>
      <c r="C1" s="28"/>
      <c r="D1" s="29"/>
      <c r="E1" s="30"/>
      <c r="F1" s="31"/>
      <c r="G1" s="31"/>
      <c r="H1" s="29"/>
      <c r="I1" s="29"/>
      <c r="J1" s="29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customFormat="false" ht="18" hidden="false" customHeight="true" outlineLevel="0" collapsed="false">
      <c r="B2" s="33" t="s">
        <v>40</v>
      </c>
      <c r="C2" s="33"/>
      <c r="D2" s="34"/>
      <c r="E2" s="35" t="s">
        <v>42</v>
      </c>
      <c r="F2" s="35"/>
      <c r="G2" s="35"/>
      <c r="H2" s="34"/>
      <c r="I2" s="34"/>
      <c r="J2" s="3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customFormat="false" ht="18" hidden="false" customHeight="true" outlineLevel="0" collapsed="false">
      <c r="B3" s="37"/>
      <c r="C3" s="37"/>
      <c r="D3" s="34"/>
      <c r="E3" s="35"/>
      <c r="F3" s="35"/>
      <c r="G3" s="35"/>
      <c r="H3" s="34"/>
      <c r="I3" s="34"/>
      <c r="J3" s="3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customFormat="false" ht="18" hidden="false" customHeight="true" outlineLevel="0" collapsed="false">
      <c r="B4" s="37"/>
      <c r="C4" s="37"/>
      <c r="D4" s="34"/>
      <c r="E4" s="34"/>
      <c r="F4" s="34"/>
      <c r="G4" s="34"/>
      <c r="H4" s="34"/>
      <c r="I4" s="34"/>
      <c r="J4" s="3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customFormat="false" ht="18" hidden="false" customHeight="true" outlineLevel="0" collapsed="false">
      <c r="B5" s="38"/>
      <c r="C5" s="38"/>
      <c r="D5" s="39"/>
      <c r="E5" s="40" t="e">
        <f aca="false">SUM(Jan[#all])</f>
        <v>#VALUE!</v>
      </c>
      <c r="F5" s="40"/>
      <c r="G5" s="40"/>
      <c r="H5" s="41" t="s">
        <v>41</v>
      </c>
      <c r="I5" s="42"/>
      <c r="J5" s="3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customFormat="false" ht="18" hidden="false" customHeight="true" outlineLevel="0" collapsed="false">
      <c r="B6" s="38"/>
      <c r="C6" s="38"/>
      <c r="D6" s="39"/>
      <c r="E6" s="44" t="n">
        <f aca="false">SUM(B3:C6)</f>
        <v>0</v>
      </c>
      <c r="F6" s="44"/>
      <c r="G6" s="44"/>
      <c r="H6" s="45" t="s">
        <v>40</v>
      </c>
      <c r="I6" s="39"/>
      <c r="J6" s="3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customFormat="false" ht="12.8" hidden="false" customHeight="false" outlineLevel="0" collapsed="false">
      <c r="B7" s="39"/>
      <c r="C7" s="39"/>
      <c r="D7" s="39"/>
      <c r="E7" s="39"/>
      <c r="F7" s="39"/>
      <c r="G7" s="39"/>
      <c r="H7" s="39"/>
      <c r="I7" s="39"/>
      <c r="J7" s="3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customFormat="false" ht="12.8" hidden="false" customHeight="false" outlineLevel="0" collapsed="false">
      <c r="B8" s="46" t="e">
        <f aca="false">SUM(Jan[[#all],[mortgage/rent]])</f>
        <v>#VALUE!</v>
      </c>
      <c r="C8" s="46" t="e">
        <f aca="false">SUM(Jan[[#all],[power co.]])</f>
        <v>#VALUE!</v>
      </c>
      <c r="D8" s="46" t="e">
        <f aca="false">SUM(Jan[[#all],[electric co.]])</f>
        <v>#VALUE!</v>
      </c>
      <c r="E8" s="46" t="e">
        <f aca="false">SUM(Jan[[#all],[insurance]])</f>
        <v>#VALUE!</v>
      </c>
      <c r="F8" s="46" t="e">
        <f aca="false">SUM(Jan[[#all],[phone]])</f>
        <v>#VALUE!</v>
      </c>
      <c r="G8" s="46" t="e">
        <f aca="false">SUM(Jan[[#all],[internet]])</f>
        <v>#VALUE!</v>
      </c>
      <c r="H8" s="46" t="e">
        <f aca="false">SUM(Jan[[#all],[car payment]])</f>
        <v>#VALUE!</v>
      </c>
      <c r="I8" s="46" t="e">
        <f aca="false">SUM(Jan[[#all],[child care]])</f>
        <v>#VALUE!</v>
      </c>
      <c r="J8" s="46" t="e">
        <f aca="false">SUM(Jan[[#all],[groceries]])</f>
        <v>#VALUE!</v>
      </c>
      <c r="K8" s="46" t="e">
        <f aca="false">SUM(Jan[[#all],[restaurants]])</f>
        <v>#VALUE!</v>
      </c>
      <c r="L8" s="46" t="e">
        <f aca="false">SUM(Jan[[#all],[gas]])</f>
        <v>#VALUE!</v>
      </c>
      <c r="M8" s="46" t="e">
        <f aca="false">SUM(Jan[[#all],[tithes/charity]])</f>
        <v>#VALUE!</v>
      </c>
      <c r="N8" s="46" t="e">
        <f aca="false">SUM(Jan[[#all],[savings]])</f>
        <v>#VALUE!</v>
      </c>
      <c r="O8" s="46" t="e">
        <f aca="false">SUM(Jan[[#all],[clothing]])</f>
        <v>#VALUE!</v>
      </c>
      <c r="P8" s="46" t="e">
        <f aca="false">SUM(Jan[[#all],[medical]])</f>
        <v>#VALUE!</v>
      </c>
      <c r="Q8" s="46" t="e">
        <f aca="false">SUM(Jan[[#all],[recreation]])</f>
        <v>#VALUE!</v>
      </c>
      <c r="R8" s="46" t="e">
        <f aca="false">SUM(Jan[[#all],[auto]])</f>
        <v>#VALUE!</v>
      </c>
      <c r="S8" s="46" t="e">
        <f aca="false">SUM(Jan[[#all],[water and sewer]])</f>
        <v>#VALUE!</v>
      </c>
      <c r="T8" s="46" t="e">
        <f aca="false">SUM(Jan[[#all],[gifts]])</f>
        <v>#VALUE!</v>
      </c>
      <c r="U8" s="46" t="e">
        <f aca="false">SUM(Jan[[#all],[housing repairs]])</f>
        <v>#VALUE!</v>
      </c>
      <c r="V8" s="46" t="e">
        <f aca="false">SUM(Jan[[#all],[vacation]])</f>
        <v>#VALUE!</v>
      </c>
      <c r="W8" s="46" t="e">
        <f aca="false">SUM(Jan[[#all],[school]])</f>
        <v>#VALUE!</v>
      </c>
      <c r="X8" s="46" t="e">
        <f aca="false">SUM(Jan[[#all],[other]])</f>
        <v>#VALUE!</v>
      </c>
    </row>
    <row r="9" customFormat="false" ht="24" hidden="false" customHeight="true" outlineLevel="0" collapsed="false">
      <c r="B9" s="47" t="s">
        <v>43</v>
      </c>
      <c r="C9" s="26" t="s">
        <v>15</v>
      </c>
      <c r="D9" s="47" t="s">
        <v>44</v>
      </c>
      <c r="E9" s="26" t="s">
        <v>45</v>
      </c>
      <c r="F9" s="26" t="s">
        <v>18</v>
      </c>
      <c r="G9" s="26" t="s">
        <v>19</v>
      </c>
      <c r="H9" s="26" t="s">
        <v>20</v>
      </c>
      <c r="I9" s="26" t="s">
        <v>21</v>
      </c>
      <c r="J9" s="26" t="s">
        <v>22</v>
      </c>
      <c r="K9" s="26" t="s">
        <v>23</v>
      </c>
      <c r="L9" s="26" t="s">
        <v>24</v>
      </c>
      <c r="M9" s="47" t="s">
        <v>46</v>
      </c>
      <c r="N9" s="26" t="s">
        <v>26</v>
      </c>
      <c r="O9" s="26" t="s">
        <v>27</v>
      </c>
      <c r="P9" s="26" t="s">
        <v>28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33</v>
      </c>
      <c r="V9" s="26" t="s">
        <v>34</v>
      </c>
      <c r="W9" s="26" t="s">
        <v>35</v>
      </c>
      <c r="X9" s="26" t="s">
        <v>36</v>
      </c>
    </row>
  </sheetData>
  <mergeCells count="4">
    <mergeCell ref="B2:C2"/>
    <mergeCell ref="E2:G3"/>
    <mergeCell ref="E5:G5"/>
    <mergeCell ref="E6:G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47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SUM(feb)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SUM(feb[[#all],[mortgage/rent]])</f>
        <v>#VALUE!</v>
      </c>
      <c r="B7" s="63" t="e">
        <f aca="false">SUM(feb[[#all],[power co.]])</f>
        <v>#VALUE!</v>
      </c>
      <c r="C7" s="63" t="e">
        <f aca="false">SUM(feb[[#all],[electric co.]])</f>
        <v>#VALUE!</v>
      </c>
      <c r="D7" s="63" t="e">
        <f aca="false">SUM(feb[[#all],[insurance]])</f>
        <v>#VALUE!</v>
      </c>
      <c r="E7" s="63" t="e">
        <f aca="false">SUM(feb[[#all],[phone]])</f>
        <v>#VALUE!</v>
      </c>
      <c r="F7" s="63" t="e">
        <f aca="false">SUM(feb[[#all],[internet]])</f>
        <v>#VALUE!</v>
      </c>
      <c r="G7" s="63" t="e">
        <f aca="false">SUM(feb[[#all],[car payment]])</f>
        <v>#VALUE!</v>
      </c>
      <c r="H7" s="63" t="e">
        <f aca="false">SUM(feb[[#all],[child care]])</f>
        <v>#VALUE!</v>
      </c>
      <c r="I7" s="63" t="e">
        <f aca="false">SUM(feb[[#all],[groceries]])</f>
        <v>#VALUE!</v>
      </c>
      <c r="J7" s="63" t="e">
        <f aca="false">SUM(feb[[#all],[restaurants]])</f>
        <v>#VALUE!</v>
      </c>
      <c r="K7" s="63" t="e">
        <f aca="false">SUM(feb[[#all],[gas]])</f>
        <v>#VALUE!</v>
      </c>
      <c r="L7" s="63" t="e">
        <f aca="false">SUM(feb[[#all],[tithes/charity]])</f>
        <v>#VALUE!</v>
      </c>
      <c r="M7" s="63" t="e">
        <f aca="false">SUM(feb[[#all],[savings]])</f>
        <v>#VALUE!</v>
      </c>
      <c r="N7" s="63" t="e">
        <f aca="false">SUM(feb[[#all],[clothing]])</f>
        <v>#VALUE!</v>
      </c>
      <c r="O7" s="63" t="e">
        <f aca="false">SUM(feb[[#all],[medical]])</f>
        <v>#VALUE!</v>
      </c>
      <c r="P7" s="63" t="e">
        <f aca="false">SUM(feb[[#all],[recreation]])</f>
        <v>#VALUE!</v>
      </c>
      <c r="Q7" s="63" t="e">
        <f aca="false">SUM(feb[[#all],[auto]])</f>
        <v>#VALUE!</v>
      </c>
      <c r="R7" s="63" t="e">
        <f aca="false">SUM(feb[[#all],[water and sewer]])</f>
        <v>#VALUE!</v>
      </c>
      <c r="S7" s="63" t="e">
        <f aca="false">SUM(feb[[#all],[gifts]])</f>
        <v>#VALUE!</v>
      </c>
      <c r="T7" s="63" t="e">
        <f aca="false">SUM(feb[[#all],[housing repairs]])</f>
        <v>#VALUE!</v>
      </c>
      <c r="U7" s="63" t="e">
        <f aca="false">SUM(feb[[#all],[vacation]])</f>
        <v>#VALUE!</v>
      </c>
      <c r="V7" s="63" t="e">
        <f aca="false">SUM(feb[[#all],[school]])</f>
        <v>#VALUE!</v>
      </c>
      <c r="W7" s="63" t="e">
        <f aca="false">SUM(feb[[#all],[other]])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48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SUM(mar)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SUM(mar[[#all],[mortgage/rent]])</f>
        <v>#VALUE!</v>
      </c>
      <c r="B7" s="63" t="e">
        <f aca="false">SUM(mar[[#all],[power co.]])</f>
        <v>#VALUE!</v>
      </c>
      <c r="C7" s="63" t="e">
        <f aca="false">SUM(mar[[#all],[electric co.]])</f>
        <v>#VALUE!</v>
      </c>
      <c r="D7" s="63" t="e">
        <f aca="false">SUM(mar[[#all],[insurance]])</f>
        <v>#VALUE!</v>
      </c>
      <c r="E7" s="63" t="e">
        <f aca="false">SUM(mar[[#all],[phone]])</f>
        <v>#VALUE!</v>
      </c>
      <c r="F7" s="63" t="e">
        <f aca="false">SUM(mar[[#all],[internet]])</f>
        <v>#VALUE!</v>
      </c>
      <c r="G7" s="63" t="e">
        <f aca="false">SUM(mar[[#all],[car payment]])</f>
        <v>#VALUE!</v>
      </c>
      <c r="H7" s="63" t="e">
        <f aca="false">SUM(mar[[#all],[child care]])</f>
        <v>#VALUE!</v>
      </c>
      <c r="I7" s="63" t="e">
        <f aca="false">SUM(mar[[#all],[groceries]])</f>
        <v>#VALUE!</v>
      </c>
      <c r="J7" s="63" t="e">
        <f aca="false">SUM(mar[[#all],[restaurants]])</f>
        <v>#VALUE!</v>
      </c>
      <c r="K7" s="63" t="e">
        <f aca="false">SUM(mar[[#all],[gas]])</f>
        <v>#VALUE!</v>
      </c>
      <c r="L7" s="63" t="e">
        <f aca="false">SUM(mar[[#all],[tithes/charity]])</f>
        <v>#VALUE!</v>
      </c>
      <c r="M7" s="63" t="e">
        <f aca="false">SUM(mar[[#all],[savings]])</f>
        <v>#VALUE!</v>
      </c>
      <c r="N7" s="63" t="e">
        <f aca="false">SUM(mar[[#all],[clothing]])</f>
        <v>#VALUE!</v>
      </c>
      <c r="O7" s="63" t="e">
        <f aca="false">SUM(mar[[#all],[medical]])</f>
        <v>#VALUE!</v>
      </c>
      <c r="P7" s="63" t="e">
        <f aca="false">SUM(mar[[#all],[recreation]])</f>
        <v>#VALUE!</v>
      </c>
      <c r="Q7" s="63" t="e">
        <f aca="false">SUM(mar[[#all],[auto]])</f>
        <v>#VALUE!</v>
      </c>
      <c r="R7" s="63" t="e">
        <f aca="false">SUM(mar[[#all],[water and sewer]])</f>
        <v>#VALUE!</v>
      </c>
      <c r="S7" s="63" t="e">
        <f aca="false">SUM(mar[[#all],[gifts]])</f>
        <v>#VALUE!</v>
      </c>
      <c r="T7" s="63" t="e">
        <f aca="false">SUM(mar[[#all],[housing repairs]])</f>
        <v>#VALUE!</v>
      </c>
      <c r="U7" s="63" t="e">
        <f aca="false">SUM(mar[[#all],[vacation]])</f>
        <v>#VALUE!</v>
      </c>
      <c r="V7" s="63" t="e">
        <f aca="false">SUM(mar[[#all],[school]])</f>
        <v>#VALUE!</v>
      </c>
      <c r="W7" s="63" t="e">
        <f aca="false">SUM(mar[[#all],[other]])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49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SUM(apr)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SUM(apr[[#all],[mortgage/rent]])</f>
        <v>#VALUE!</v>
      </c>
      <c r="B7" s="63" t="e">
        <f aca="false">SUM(apr[[#all],[power co.]])</f>
        <v>#VALUE!</v>
      </c>
      <c r="C7" s="63" t="e">
        <f aca="false">SUM(apr[[#all],[electric co.]])</f>
        <v>#VALUE!</v>
      </c>
      <c r="D7" s="63" t="e">
        <f aca="false">SUM(apr[[#all],[insurance]])</f>
        <v>#VALUE!</v>
      </c>
      <c r="E7" s="63" t="e">
        <f aca="false">SUM(apr[[#all],[phone]])</f>
        <v>#VALUE!</v>
      </c>
      <c r="F7" s="63" t="e">
        <f aca="false">SUM(apr[[#all],[internet]])</f>
        <v>#VALUE!</v>
      </c>
      <c r="G7" s="63" t="e">
        <f aca="false">SUM(apr[[#all],[car payment]])</f>
        <v>#VALUE!</v>
      </c>
      <c r="H7" s="63" t="e">
        <f aca="false">SUM(apr[[#all],[child care]])</f>
        <v>#VALUE!</v>
      </c>
      <c r="I7" s="63" t="e">
        <f aca="false">SUM(apr[[#all],[groceries]])</f>
        <v>#VALUE!</v>
      </c>
      <c r="J7" s="63" t="e">
        <f aca="false">SUM(apr[[#all],[restaurants]])</f>
        <v>#VALUE!</v>
      </c>
      <c r="K7" s="63" t="e">
        <f aca="false">SUM(apr[[#all],[gas]])</f>
        <v>#VALUE!</v>
      </c>
      <c r="L7" s="63" t="e">
        <f aca="false">SUM(apr[[#all],[tithes/charity]])</f>
        <v>#VALUE!</v>
      </c>
      <c r="M7" s="63" t="e">
        <f aca="false">SUM(apr[[#all],[savings]])</f>
        <v>#VALUE!</v>
      </c>
      <c r="N7" s="63" t="e">
        <f aca="false">SUM(apr[[#all],[clothing]])</f>
        <v>#VALUE!</v>
      </c>
      <c r="O7" s="63" t="e">
        <f aca="false">SUM(apr[[#all],[medical]])</f>
        <v>#VALUE!</v>
      </c>
      <c r="P7" s="63" t="e">
        <f aca="false">SUM(apr[[#all],[recreation]])</f>
        <v>#VALUE!</v>
      </c>
      <c r="Q7" s="63" t="e">
        <f aca="false">SUM(apr[[#all],[auto]])</f>
        <v>#VALUE!</v>
      </c>
      <c r="R7" s="63" t="e">
        <f aca="false">SUM(apr[[#all],[water and sewer]])</f>
        <v>#VALUE!</v>
      </c>
      <c r="S7" s="63" t="e">
        <f aca="false">SUM(apr[[#all],[gifts]])</f>
        <v>#VALUE!</v>
      </c>
      <c r="T7" s="63" t="e">
        <f aca="false">SUM(apr[[#all],[housing repairs]])</f>
        <v>#VALUE!</v>
      </c>
      <c r="U7" s="63" t="e">
        <f aca="false">SUM(apr[[#all],[vacation]])</f>
        <v>#VALUE!</v>
      </c>
      <c r="V7" s="63" t="e">
        <f aca="false">SUM(apr[[#all],[school]])</f>
        <v>#VALUE!</v>
      </c>
      <c r="W7" s="63" t="e">
        <f aca="false">SUM(apr[[#all],[other]])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SUM(may)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SUM(may[[#all],[mortgage/rent]])</f>
        <v>#VALUE!</v>
      </c>
      <c r="B7" s="63" t="e">
        <f aca="false">SUM(may[[#all],[power co.]])</f>
        <v>#VALUE!</v>
      </c>
      <c r="C7" s="63" t="e">
        <f aca="false">SUM(may[[#all],[electric co.]])</f>
        <v>#VALUE!</v>
      </c>
      <c r="D7" s="63" t="e">
        <f aca="false">SUM(may[[#all],[insurance]])</f>
        <v>#VALUE!</v>
      </c>
      <c r="E7" s="63" t="e">
        <f aca="false">SUM(may[[#all],[phone]])</f>
        <v>#VALUE!</v>
      </c>
      <c r="F7" s="63" t="e">
        <f aca="false">SUM(may[[#all],[internet]])</f>
        <v>#VALUE!</v>
      </c>
      <c r="G7" s="63" t="e">
        <f aca="false">SUM(may[[#all],[car payment]])</f>
        <v>#VALUE!</v>
      </c>
      <c r="H7" s="63" t="e">
        <f aca="false">SUM(may[[#all],[child care]])</f>
        <v>#VALUE!</v>
      </c>
      <c r="I7" s="63" t="e">
        <f aca="false">SUM(may[[#all],[groceries]])</f>
        <v>#VALUE!</v>
      </c>
      <c r="J7" s="63" t="e">
        <f aca="false">SUM(may[[#all],[restaurants]])</f>
        <v>#VALUE!</v>
      </c>
      <c r="K7" s="63" t="e">
        <f aca="false">SUM(may[[#all],[gas]])</f>
        <v>#VALUE!</v>
      </c>
      <c r="L7" s="63" t="e">
        <f aca="false">SUM(may[[#all],[tithes/charity]])</f>
        <v>#VALUE!</v>
      </c>
      <c r="M7" s="63" t="e">
        <f aca="false">SUM(may[[#all],[savings]])</f>
        <v>#VALUE!</v>
      </c>
      <c r="N7" s="63" t="e">
        <f aca="false">SUM(may[[#all],[clothing]])</f>
        <v>#VALUE!</v>
      </c>
      <c r="O7" s="63" t="e">
        <f aca="false">SUM(may[[#all],[medical]])</f>
        <v>#VALUE!</v>
      </c>
      <c r="P7" s="63" t="e">
        <f aca="false">SUM(may[[#all],[recreation]])</f>
        <v>#VALUE!</v>
      </c>
      <c r="Q7" s="63" t="e">
        <f aca="false">SUM(may[[#all],[auto]])</f>
        <v>#VALUE!</v>
      </c>
      <c r="R7" s="63" t="e">
        <f aca="false">SUM(may[[#all],[water and sewer]])</f>
        <v>#VALUE!</v>
      </c>
      <c r="S7" s="63" t="e">
        <f aca="false">SUM(may[[#all],[gifts]])</f>
        <v>#VALUE!</v>
      </c>
      <c r="T7" s="63" t="e">
        <f aca="false">SUM(may[[#all],[housing repairs]])</f>
        <v>#VALUE!</v>
      </c>
      <c r="U7" s="63" t="e">
        <f aca="false">SUM(may[[#all],[vacation]])</f>
        <v>#VALUE!</v>
      </c>
      <c r="V7" s="63" t="e">
        <f aca="false">SUM(may[[#all],[school]])</f>
        <v>#VALUE!</v>
      </c>
      <c r="W7" s="63" t="e">
        <f aca="false">SUM(may[[#all],[other]])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50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SUM(Jun)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SUM(Jun[[#all],[mortgage/rent]])</f>
        <v>#VALUE!</v>
      </c>
      <c r="B7" s="63" t="e">
        <f aca="false">SUM(Jun[[#all],[power co.]])</f>
        <v>#VALUE!</v>
      </c>
      <c r="C7" s="63" t="e">
        <f aca="false">SUM(Jun[[#all],[electric co.]])</f>
        <v>#VALUE!</v>
      </c>
      <c r="D7" s="63" t="e">
        <f aca="false">SUM(Jun[[#all],[insurance]])</f>
        <v>#VALUE!</v>
      </c>
      <c r="E7" s="63" t="e">
        <f aca="false">SUM(Jun[[#all],[phone]])</f>
        <v>#VALUE!</v>
      </c>
      <c r="F7" s="63" t="e">
        <f aca="false">SUM(Jun[[#all],[internet]])</f>
        <v>#VALUE!</v>
      </c>
      <c r="G7" s="63" t="e">
        <f aca="false">SUM(Jun[[#all],[car payment]])</f>
        <v>#VALUE!</v>
      </c>
      <c r="H7" s="63" t="e">
        <f aca="false">SUM(Jun[[#all],[child care]])</f>
        <v>#VALUE!</v>
      </c>
      <c r="I7" s="63" t="e">
        <f aca="false">SUM(Jun[[#all],[groceries]])</f>
        <v>#VALUE!</v>
      </c>
      <c r="J7" s="63" t="e">
        <f aca="false">SUM(Jun[[#all],[restaurants]])</f>
        <v>#VALUE!</v>
      </c>
      <c r="K7" s="63" t="e">
        <f aca="false">SUM(Jun[[#all],[gas]])</f>
        <v>#VALUE!</v>
      </c>
      <c r="L7" s="63" t="e">
        <f aca="false">SUM(Jun[[#all],[tithes/charity]])</f>
        <v>#VALUE!</v>
      </c>
      <c r="M7" s="63" t="e">
        <f aca="false">SUM(Jun[[#all],[savings]])</f>
        <v>#VALUE!</v>
      </c>
      <c r="N7" s="63" t="e">
        <f aca="false">SUM(Jun[[#all],[clothing]])</f>
        <v>#VALUE!</v>
      </c>
      <c r="O7" s="63" t="e">
        <f aca="false">SUM(Jun[[#all],[medical]])</f>
        <v>#VALUE!</v>
      </c>
      <c r="P7" s="63" t="e">
        <f aca="false">SUM(Jun[[#all],[recreation]])</f>
        <v>#VALUE!</v>
      </c>
      <c r="Q7" s="63" t="e">
        <f aca="false">SUM(Jun[[#all],[auto]])</f>
        <v>#VALUE!</v>
      </c>
      <c r="R7" s="63" t="e">
        <f aca="false">SUM(Jun[[#all],[water and sewer]])</f>
        <v>#VALUE!</v>
      </c>
      <c r="S7" s="63" t="e">
        <f aca="false">SUM(Jun[[#all],[gifts]])</f>
        <v>#VALUE!</v>
      </c>
      <c r="T7" s="63" t="e">
        <f aca="false">SUM(Jun[[#all],[housing repairs]])</f>
        <v>#VALUE!</v>
      </c>
      <c r="U7" s="63" t="e">
        <f aca="false">SUM(Jun[[#all],[vacation]])</f>
        <v>#VALUE!</v>
      </c>
      <c r="V7" s="63" t="e">
        <f aca="false">SUM(Jun[[#all],[school]])</f>
        <v>#VALUE!</v>
      </c>
      <c r="W7" s="63" t="e">
        <f aca="false">SUM(Jun[[#all],[other]])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51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SUM(Jul)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SUM(Jul[[#all],[mortgage/rent]])</f>
        <v>#VALUE!</v>
      </c>
      <c r="B7" s="63" t="e">
        <f aca="false">SUM(Jul[[#all],[power co.]])</f>
        <v>#VALUE!</v>
      </c>
      <c r="C7" s="63" t="e">
        <f aca="false">SUM(Jul[[#all],[electric co.]])</f>
        <v>#VALUE!</v>
      </c>
      <c r="D7" s="63" t="e">
        <f aca="false">SUM(Jul[[#all],[insurance]])</f>
        <v>#VALUE!</v>
      </c>
      <c r="E7" s="63" t="e">
        <f aca="false">SUM(Jul[[#all],[phone]])</f>
        <v>#VALUE!</v>
      </c>
      <c r="F7" s="63" t="e">
        <f aca="false">SUM(Jul[[#all],[internet]])</f>
        <v>#VALUE!</v>
      </c>
      <c r="G7" s="63" t="e">
        <f aca="false">SUM(Jul[[#all],[car payment]])</f>
        <v>#VALUE!</v>
      </c>
      <c r="H7" s="63" t="e">
        <f aca="false">SUM(Jul[[#all],[child care]])</f>
        <v>#VALUE!</v>
      </c>
      <c r="I7" s="63" t="e">
        <f aca="false">SUM(Jul[[#all],[groceries]])</f>
        <v>#VALUE!</v>
      </c>
      <c r="J7" s="63" t="e">
        <f aca="false">SUM(Jul[[#all],[restaurants]])</f>
        <v>#VALUE!</v>
      </c>
      <c r="K7" s="63" t="e">
        <f aca="false">SUM(Jul[[#all],[gas]])</f>
        <v>#VALUE!</v>
      </c>
      <c r="L7" s="63" t="e">
        <f aca="false">SUM(Jul[[#all],[tithes/charity]])</f>
        <v>#VALUE!</v>
      </c>
      <c r="M7" s="63" t="e">
        <f aca="false">SUM(Jul[[#all],[savings]])</f>
        <v>#VALUE!</v>
      </c>
      <c r="N7" s="63" t="e">
        <f aca="false">SUM(Jul[[#all],[clothing]])</f>
        <v>#VALUE!</v>
      </c>
      <c r="O7" s="63" t="e">
        <f aca="false">SUM(Jul[[#all],[medical]])</f>
        <v>#VALUE!</v>
      </c>
      <c r="P7" s="63" t="e">
        <f aca="false">SUM(Jul[[#all],[recreation]])</f>
        <v>#VALUE!</v>
      </c>
      <c r="Q7" s="63" t="e">
        <f aca="false">SUM(Jul[[#all],[auto]])</f>
        <v>#VALUE!</v>
      </c>
      <c r="R7" s="63" t="e">
        <f aca="false">SUM(Jul[[#all],[water and sewer]])</f>
        <v>#VALUE!</v>
      </c>
      <c r="S7" s="63" t="e">
        <f aca="false">SUM(Jul[[#all],[gifts]])</f>
        <v>#VALUE!</v>
      </c>
      <c r="T7" s="63" t="e">
        <f aca="false">SUM(Jul[[#all],[housing repairs]])</f>
        <v>#VALUE!</v>
      </c>
      <c r="U7" s="63" t="e">
        <f aca="false">SUM(Jul[[#all],[vacation]])</f>
        <v>#VALUE!</v>
      </c>
      <c r="V7" s="63" t="e">
        <f aca="false">SUM(Jul[[#all],[school]])</f>
        <v>#VALUE!</v>
      </c>
      <c r="W7" s="63" t="e">
        <f aca="false">SUM(Jul[[#all],[other]])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48" width="16.1376518218624"/>
    <col collapsed="false" hidden="false" max="2" min="2" style="48" width="15.2834008097166"/>
    <col collapsed="false" hidden="false" max="6" min="3" style="48" width="11.1417004048583"/>
    <col collapsed="false" hidden="false" max="7" min="7" style="48" width="13.7125506072874"/>
    <col collapsed="false" hidden="false" max="8" min="8" style="48" width="12.1417004048583"/>
    <col collapsed="false" hidden="false" max="9" min="9" style="48" width="11.5708502024291"/>
    <col collapsed="false" hidden="false" max="10" min="10" style="48" width="13.5668016194332"/>
    <col collapsed="false" hidden="false" max="11" min="11" style="48" width="11.1417004048583"/>
    <col collapsed="false" hidden="false" max="12" min="12" style="48" width="15.1376518218623"/>
    <col collapsed="false" hidden="false" max="15" min="13" style="48" width="11.1417004048583"/>
    <col collapsed="false" hidden="false" max="16" min="16" style="48" width="12.7125506072875"/>
    <col collapsed="false" hidden="false" max="17" min="17" style="48" width="11.1417004048583"/>
    <col collapsed="false" hidden="false" max="18" min="18" style="48" width="18.2834008097166"/>
    <col collapsed="false" hidden="false" max="19" min="19" style="48" width="11.1417004048583"/>
    <col collapsed="false" hidden="false" max="20" min="20" style="48" width="17.2834008097166"/>
    <col collapsed="false" hidden="false" max="21" min="21" style="48" width="11.1417004048583"/>
    <col collapsed="false" hidden="false" max="23" min="22" style="48" width="10.995951417004"/>
    <col collapsed="false" hidden="false" max="1025" min="24" style="49" width="9.1417004048583"/>
  </cols>
  <sheetData>
    <row r="1" customFormat="false" ht="18" hidden="false" customHeight="true" outlineLevel="0" collapsed="false">
      <c r="A1" s="50" t="s">
        <v>40</v>
      </c>
      <c r="B1" s="50"/>
      <c r="C1" s="51"/>
      <c r="D1" s="52" t="s">
        <v>52</v>
      </c>
      <c r="E1" s="52"/>
      <c r="F1" s="52"/>
      <c r="G1" s="51"/>
      <c r="H1" s="51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customFormat="false" ht="18" hidden="false" customHeight="true" outlineLevel="0" collapsed="false">
      <c r="A2" s="54"/>
      <c r="B2" s="54"/>
      <c r="C2" s="51"/>
      <c r="D2" s="52"/>
      <c r="E2" s="52"/>
      <c r="F2" s="52"/>
      <c r="G2" s="51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customFormat="false" ht="18" hidden="false" customHeight="true" outlineLevel="0" collapsed="false">
      <c r="A3" s="54"/>
      <c r="B3" s="54"/>
      <c r="C3" s="51"/>
      <c r="D3" s="51"/>
      <c r="E3" s="51"/>
      <c r="F3" s="51"/>
      <c r="G3" s="51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customFormat="false" ht="18" hidden="false" customHeight="true" outlineLevel="0" collapsed="false">
      <c r="A4" s="55"/>
      <c r="B4" s="55"/>
      <c r="C4" s="56"/>
      <c r="D4" s="57" t="n">
        <f aca="false">SUM(Aug)</f>
        <v>0</v>
      </c>
      <c r="E4" s="57"/>
      <c r="F4" s="57"/>
      <c r="G4" s="58" t="s">
        <v>41</v>
      </c>
      <c r="H4" s="59"/>
      <c r="I4" s="5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customFormat="false" ht="18" hidden="false" customHeight="true" outlineLevel="0" collapsed="false">
      <c r="A5" s="55"/>
      <c r="B5" s="55"/>
      <c r="C5" s="56"/>
      <c r="D5" s="61" t="n">
        <f aca="false">SUM(A2:B5)</f>
        <v>0</v>
      </c>
      <c r="E5" s="61"/>
      <c r="F5" s="61"/>
      <c r="G5" s="62" t="s">
        <v>40</v>
      </c>
      <c r="H5" s="56"/>
      <c r="I5" s="56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customFormat="false" ht="15" hidden="false" customHeight="false" outlineLevel="0" collapsed="false">
      <c r="A6" s="56"/>
      <c r="B6" s="56"/>
      <c r="C6" s="56"/>
      <c r="D6" s="56"/>
      <c r="E6" s="56"/>
      <c r="F6" s="56"/>
      <c r="G6" s="56"/>
      <c r="H6" s="56"/>
      <c r="I6" s="5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customFormat="false" ht="15" hidden="false" customHeight="false" outlineLevel="0" collapsed="false">
      <c r="A7" s="63" t="e">
        <f aca="false">SUM(Aug[[#all],[mortgage/rent]])</f>
        <v>#VALUE!</v>
      </c>
      <c r="B7" s="63" t="e">
        <f aca="false">SUM(Aug[[#all],[power co.]])</f>
        <v>#VALUE!</v>
      </c>
      <c r="C7" s="63" t="e">
        <f aca="false">SUM(Aug[[#all],[electric co.]])</f>
        <v>#VALUE!</v>
      </c>
      <c r="D7" s="63" t="e">
        <f aca="false">SUM(Aug[[#all],[insurance]])</f>
        <v>#VALUE!</v>
      </c>
      <c r="E7" s="63" t="e">
        <f aca="false">SUM(Aug[[#all],[phone]])</f>
        <v>#VALUE!</v>
      </c>
      <c r="F7" s="63" t="e">
        <f aca="false">SUM(Aug[[#all],[internet]])</f>
        <v>#VALUE!</v>
      </c>
      <c r="G7" s="63" t="e">
        <f aca="false">SUM(Aug[[#all],[car payment]])</f>
        <v>#VALUE!</v>
      </c>
      <c r="H7" s="63" t="e">
        <f aca="false">SUM(Aug[[#all],[child care]])</f>
        <v>#VALUE!</v>
      </c>
      <c r="I7" s="63" t="e">
        <f aca="false">SUM(Aug[[#all],[groceries]])</f>
        <v>#VALUE!</v>
      </c>
      <c r="J7" s="63" t="e">
        <f aca="false">SUM(Aug[[#all],[restaurants]])</f>
        <v>#VALUE!</v>
      </c>
      <c r="K7" s="63" t="e">
        <f aca="false">SUM(Aug[[#all],[gas]])</f>
        <v>#VALUE!</v>
      </c>
      <c r="L7" s="63" t="e">
        <f aca="false">SUM(Aug[[#all],[tithes/charity]])</f>
        <v>#VALUE!</v>
      </c>
      <c r="M7" s="63" t="e">
        <f aca="false">SUM(Aug[[#all],[savings]])</f>
        <v>#VALUE!</v>
      </c>
      <c r="N7" s="63" t="e">
        <f aca="false">SUM(Aug[[#all],[clothing]])</f>
        <v>#VALUE!</v>
      </c>
      <c r="O7" s="63" t="e">
        <f aca="false">SUM(Aug[[#all],[medical]])</f>
        <v>#VALUE!</v>
      </c>
      <c r="P7" s="63" t="e">
        <f aca="false">SUM(Aug[[#all],[recreation]])</f>
        <v>#VALUE!</v>
      </c>
      <c r="Q7" s="63" t="e">
        <f aca="false">SUM(Aug[[#all],[auto]])</f>
        <v>#VALUE!</v>
      </c>
      <c r="R7" s="63" t="e">
        <f aca="false">SUM(Aug[[#all],[water and sewer]])</f>
        <v>#VALUE!</v>
      </c>
      <c r="S7" s="63" t="e">
        <f aca="false">SUM(Aug[[#all],[gifts]])</f>
        <v>#VALUE!</v>
      </c>
      <c r="T7" s="63" t="e">
        <f aca="false">SUM(Aug[[#all],[housing repairs]])</f>
        <v>#VALUE!</v>
      </c>
      <c r="U7" s="63" t="e">
        <f aca="false">SUM(Aug[[#all],[vacation]])</f>
        <v>#VALUE!</v>
      </c>
      <c r="V7" s="63" t="e">
        <f aca="false">SUM(Aug[[#all],[school]])</f>
        <v>#VALUE!</v>
      </c>
      <c r="W7" s="63" t="e">
        <f aca="false">SUM(Aug[[#all],[other]])</f>
        <v>#VALUE!</v>
      </c>
    </row>
    <row r="8" customFormat="false" ht="24" hidden="false" customHeight="true" outlineLevel="0" collapsed="false">
      <c r="A8" s="48" t="s">
        <v>14</v>
      </c>
      <c r="B8" s="48" t="s">
        <v>15</v>
      </c>
      <c r="C8" s="48" t="s">
        <v>16</v>
      </c>
      <c r="D8" s="48" t="s">
        <v>45</v>
      </c>
      <c r="E8" s="48" t="s">
        <v>18</v>
      </c>
      <c r="F8" s="48" t="s">
        <v>19</v>
      </c>
      <c r="G8" s="48" t="s">
        <v>20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 t="s">
        <v>36</v>
      </c>
    </row>
  </sheetData>
  <mergeCells count="4">
    <mergeCell ref="A1:B1"/>
    <mergeCell ref="D1:F2"/>
    <mergeCell ref="D4:F4"/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2012-03-08T11:44:21Z</dcterms:created>
  <dc:creator>Steve Chase</dc:creator>
  <cp:keywords>Excel Budget Checking Account</cp:keywords>
  <dc:language>en-IN</dc:language>
  <cp:lastModifiedBy>Steve Chase</cp:lastModifiedBy>
  <cp:lastPrinted>2010-01-01T03:09:41Z</cp:lastPrinted>
  <dcterms:modified xsi:type="dcterms:W3CDTF">2013-03-29T20:16:44Z</dcterms:modified>
  <cp:revision>0</cp:revision>
  <dc:title>Family Expenses and Checking Account</dc:title>
</cp:coreProperties>
</file>