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37" activeTab="8"/>
  </bookViews>
  <sheets>
    <sheet name="How-to-use" sheetId="1" r:id="rId1"/>
    <sheet name="Income" sheetId="2" r:id="rId2"/>
    <sheet name="Financial-Commitments" sheetId="3" r:id="rId3"/>
    <sheet name="Home-Utilities" sheetId="4" r:id="rId4"/>
    <sheet name="Education-Health" sheetId="5" r:id="rId5"/>
    <sheet name="Shopping-Transport" sheetId="6" r:id="rId6"/>
    <sheet name="Entertainment-Eating-Out" sheetId="7" r:id="rId7"/>
    <sheet name="Results" sheetId="8" r:id="rId8"/>
    <sheet name="Print" sheetId="9" r:id="rId9"/>
  </sheets>
  <definedNames>
    <definedName name="_xlnm.Print_Area" localSheetId="8">'Print'!$A$5:$H$164</definedName>
    <definedName name="_xlnm.Print_Titles" localSheetId="8">'Print'!$5:$7</definedName>
    <definedName name="Z_5DEB68D0_18B0_409F_A1B7_526211C97239__wvu_Cols" localSheetId="0">'How-to-use'!#REF!</definedName>
    <definedName name="Z_5DEB68D0_18B0_409F_A1B7_526211C97239__wvu_Rows" localSheetId="0">('How-to-use'!#REF!,'How-to-use'!$34:$39)</definedName>
    <definedName name="Z_5DEB68D0_18B0_409F_A1B7_526211C97239__wvu_Cols" localSheetId="1">'Income'!#REF!</definedName>
    <definedName name="Z_5DEB68D0_18B0_409F_A1B7_526211C97239__wvu_Rows" localSheetId="1">'Income'!$34:$45</definedName>
    <definedName name="Z_5DEB68D0_18B0_409F_A1B7_526211C97239__wvu_Cols" localSheetId="2">'Financial-Commitments'!#REF!</definedName>
    <definedName name="Z_5DEB68D0_18B0_409F_A1B7_526211C97239__wvu_Rows" localSheetId="2">'Financial-Commitments'!$34:$45</definedName>
    <definedName name="Z_5DEB68D0_18B0_409F_A1B7_526211C97239__wvu_Cols" localSheetId="3">'Home-Utilities'!#REF!</definedName>
    <definedName name="Z_5DEB68D0_18B0_409F_A1B7_526211C97239__wvu_Rows" localSheetId="3">'Home-Utilities'!$34:$45</definedName>
    <definedName name="Z_5DEB68D0_18B0_409F_A1B7_526211C97239__wvu_Cols" localSheetId="4">'Education-Health'!#REF!</definedName>
    <definedName name="Z_5DEB68D0_18B0_409F_A1B7_526211C97239__wvu_Rows" localSheetId="4">'Education-Health'!$34:$45</definedName>
    <definedName name="Z_5DEB68D0_18B0_409F_A1B7_526211C97239__wvu_Cols" localSheetId="5">'Shopping-Transport'!#REF!</definedName>
    <definedName name="Z_5DEB68D0_18B0_409F_A1B7_526211C97239__wvu_Rows" localSheetId="5">'Shopping-Transport'!$34:$45</definedName>
    <definedName name="Z_5DEB68D0_18B0_409F_A1B7_526211C97239__wvu_Cols" localSheetId="6">'Entertainment-Eating-Out'!#REF!</definedName>
    <definedName name="Z_5DEB68D0_18B0_409F_A1B7_526211C97239__wvu_Rows" localSheetId="6">'Entertainment-Eating-Out'!$34:$45</definedName>
    <definedName name="Z_5DEB68D0_18B0_409F_A1B7_526211C97239__wvu_Cols" localSheetId="7">'Results'!#REF!</definedName>
    <definedName name="Z_5DEB68D0_18B0_409F_A1B7_526211C97239__wvu_Rows" localSheetId="7">('Results'!#REF!,'Results'!$34:$39)</definedName>
  </definedNames>
  <calcPr fullCalcOnLoad="1"/>
</workbook>
</file>

<file path=xl/sharedStrings.xml><?xml version="1.0" encoding="utf-8"?>
<sst xmlns="http://schemas.openxmlformats.org/spreadsheetml/2006/main" count="375" uniqueCount="135">
  <si>
    <t xml:space="preserve">Budget planner </t>
  </si>
  <si>
    <t>Summary</t>
  </si>
  <si>
    <t>Income</t>
  </si>
  <si>
    <t>Outgoings</t>
  </si>
  <si>
    <t>What's Left</t>
  </si>
  <si>
    <t>HOW TO USE</t>
  </si>
  <si>
    <t>Show results</t>
  </si>
  <si>
    <t>Programs</t>
  </si>
  <si>
    <r>
      <t>§</t>
    </r>
    <r>
      <rPr>
        <sz val="7"/>
        <color indexed="8"/>
        <rFont val="Times New Roman"/>
        <family val="1"/>
      </rPr>
      <t xml:space="preserve">   </t>
    </r>
    <r>
      <rPr>
        <sz val="12"/>
        <color indexed="8"/>
        <rFont val="Arial"/>
        <family val="2"/>
      </rPr>
      <t>you can save Excel file to your own computer</t>
    </r>
  </si>
  <si>
    <t xml:space="preserve">Income </t>
  </si>
  <si>
    <r>
      <t>§</t>
    </r>
    <r>
      <rPr>
        <sz val="7"/>
        <color indexed="8"/>
        <rFont val="Times New Roman"/>
        <family val="1"/>
      </rPr>
      <t xml:space="preserve">   </t>
    </r>
    <r>
      <rPr>
        <sz val="12"/>
        <color indexed="8"/>
        <rFont val="Arial"/>
        <family val="2"/>
      </rPr>
      <t>you need Microsoft Office 2003 or higher (Excel)</t>
    </r>
  </si>
  <si>
    <t>Total income:</t>
  </si>
  <si>
    <t>Customising</t>
  </si>
  <si>
    <t>Select</t>
  </si>
  <si>
    <r>
      <t>§</t>
    </r>
    <r>
      <rPr>
        <sz val="7"/>
        <color indexed="8"/>
        <rFont val="Times New Roman"/>
        <family val="1"/>
      </rPr>
      <t xml:space="preserve">   </t>
    </r>
    <r>
      <rPr>
        <sz val="12"/>
        <color indexed="8"/>
        <rFont val="Arial"/>
        <family val="2"/>
      </rPr>
      <t>you can choose how often you receive income or pay expenses using the dropdown list in the frequency column</t>
    </r>
  </si>
  <si>
    <t>Financial comm.</t>
  </si>
  <si>
    <t>Weekly</t>
  </si>
  <si>
    <r>
      <t>§</t>
    </r>
    <r>
      <rPr>
        <sz val="7"/>
        <color indexed="8"/>
        <rFont val="Times New Roman"/>
        <family val="1"/>
      </rPr>
      <t xml:space="preserve">   </t>
    </r>
    <r>
      <rPr>
        <sz val="12"/>
        <color indexed="8"/>
        <rFont val="Arial"/>
        <family val="2"/>
      </rPr>
      <t>you can customise the labels in the spreadsheet to better suit your needs by renaming existing fields</t>
    </r>
  </si>
  <si>
    <t>Home</t>
  </si>
  <si>
    <t>Fortnightly</t>
  </si>
  <si>
    <t>Utilities</t>
  </si>
  <si>
    <t>Monthly</t>
  </si>
  <si>
    <t>NOTE: Altering the budget planner (eg. adding rows/columns) may result in incorrect outputs</t>
  </si>
  <si>
    <t>Education</t>
  </si>
  <si>
    <t>Quarterly</t>
  </si>
  <si>
    <t>Health</t>
  </si>
  <si>
    <t>Annually</t>
  </si>
  <si>
    <t>Shopping</t>
  </si>
  <si>
    <t>Feedback</t>
  </si>
  <si>
    <t>Transport</t>
  </si>
  <si>
    <t xml:space="preserve">We welcome all feedback. Send feedback via the website form (www.moneysmart.gov.au/feedback) or use the </t>
  </si>
  <si>
    <t>Entertainment</t>
  </si>
  <si>
    <t>feedback options on the Budget Planner webpage</t>
  </si>
  <si>
    <t>Eating out</t>
  </si>
  <si>
    <t>Total outgoings:</t>
  </si>
  <si>
    <t>This original version of this budget planner is published on www.moneysmart.gov.au and is subject to copyright.</t>
  </si>
  <si>
    <t>What's left:</t>
  </si>
  <si>
    <t>[Version:  2.01 - Sept 2013]</t>
  </si>
  <si>
    <t>Source: www.moneysmart.gov.au</t>
  </si>
  <si>
    <t>Frequency</t>
  </si>
  <si>
    <t>Amount</t>
  </si>
  <si>
    <t>Your take-home pay</t>
  </si>
  <si>
    <t>Your partner's take-home pay</t>
  </si>
  <si>
    <t>Bonuses/overtime</t>
  </si>
  <si>
    <t>Income from savings and investments</t>
  </si>
  <si>
    <t># in a year</t>
  </si>
  <si>
    <t>Centrelink benefits</t>
  </si>
  <si>
    <t>Family benefit payments</t>
  </si>
  <si>
    <t>Child support received</t>
  </si>
  <si>
    <t>Other</t>
  </si>
  <si>
    <t>Total</t>
  </si>
  <si>
    <t>Financial Commitments</t>
  </si>
  <si>
    <t>Rent / Mortgage</t>
  </si>
  <si>
    <t>Car loan repayments</t>
  </si>
  <si>
    <t>Other loan repayments</t>
  </si>
  <si>
    <t>Credit card interest</t>
  </si>
  <si>
    <t>Voluntary super contributions</t>
  </si>
  <si>
    <t>Savings</t>
  </si>
  <si>
    <t>Child support payments</t>
  </si>
  <si>
    <t>Donations / Charity</t>
  </si>
  <si>
    <t>Pocket money</t>
  </si>
  <si>
    <t>Type in your own expense</t>
  </si>
  <si>
    <t>Council rates</t>
  </si>
  <si>
    <t>Body Corporate fees</t>
  </si>
  <si>
    <t>Home and contents insurance</t>
  </si>
  <si>
    <t>Home maintenance and repairs</t>
  </si>
  <si>
    <t>New furniture / Appliances</t>
  </si>
  <si>
    <t>Electricity</t>
  </si>
  <si>
    <t>Gas</t>
  </si>
  <si>
    <t>Water</t>
  </si>
  <si>
    <t>Internet</t>
  </si>
  <si>
    <t>Pay TV</t>
  </si>
  <si>
    <t>Home phone</t>
  </si>
  <si>
    <t>Mobile phone(s)</t>
  </si>
  <si>
    <t>School fees</t>
  </si>
  <si>
    <t>Uni / TAFE</t>
  </si>
  <si>
    <t>Childcare / Pre-school</t>
  </si>
  <si>
    <t>School uniforms</t>
  </si>
  <si>
    <t>Sport, music, dance, etc</t>
  </si>
  <si>
    <t>Excursions</t>
  </si>
  <si>
    <t>Private health insurance</t>
  </si>
  <si>
    <t>Life insurance</t>
  </si>
  <si>
    <t>Doctors</t>
  </si>
  <si>
    <t>Dentists</t>
  </si>
  <si>
    <t>Medicines / Pharmacy</t>
  </si>
  <si>
    <t>Eyecare / Glasses</t>
  </si>
  <si>
    <t>Vet</t>
  </si>
  <si>
    <t>Supermarket</t>
  </si>
  <si>
    <t>Fruit / Veg</t>
  </si>
  <si>
    <t>Baby products</t>
  </si>
  <si>
    <t>Clothing / Shoes</t>
  </si>
  <si>
    <t>Cosmetics / Toiletries</t>
  </si>
  <si>
    <t>Hairdresser</t>
  </si>
  <si>
    <t>Gifts and others</t>
  </si>
  <si>
    <t>Other food and grocery</t>
  </si>
  <si>
    <t>Car insurance</t>
  </si>
  <si>
    <t>Car maintenance</t>
  </si>
  <si>
    <t>Car rego / Licence</t>
  </si>
  <si>
    <t>Petrol</t>
  </si>
  <si>
    <t>Road tolls / Parking</t>
  </si>
  <si>
    <t>Trains / Buses / Ferries</t>
  </si>
  <si>
    <t>Holidays</t>
  </si>
  <si>
    <t>Bars / Clubs</t>
  </si>
  <si>
    <t>Other alcohol</t>
  </si>
  <si>
    <t>Gym / Sporting membership</t>
  </si>
  <si>
    <t>Cigarettes</t>
  </si>
  <si>
    <t>Movies / Music</t>
  </si>
  <si>
    <t>Hobbies</t>
  </si>
  <si>
    <t>Newspaper / Magazines</t>
  </si>
  <si>
    <t>Celebrations</t>
  </si>
  <si>
    <t>Restaurants</t>
  </si>
  <si>
    <t>Takeaway / Snacks</t>
  </si>
  <si>
    <t>Bought lunches</t>
  </si>
  <si>
    <t xml:space="preserve">Coffee / Tea </t>
  </si>
  <si>
    <t>Overall Summary freq</t>
  </si>
  <si>
    <t>A</t>
  </si>
  <si>
    <t xml:space="preserve">Your budget position: </t>
  </si>
  <si>
    <t>Your spending breakdown</t>
  </si>
  <si>
    <t>Spending breakdown</t>
  </si>
  <si>
    <t>Financial commitments</t>
  </si>
  <si>
    <t>Home / Utilities</t>
  </si>
  <si>
    <t>Education / Health</t>
  </si>
  <si>
    <t>Shopping / Transport</t>
  </si>
  <si>
    <t>Entertainment / Eating out</t>
  </si>
  <si>
    <t>Next steps:</t>
  </si>
  <si>
    <t>week</t>
  </si>
  <si>
    <t>fortnight</t>
  </si>
  <si>
    <t>month</t>
  </si>
  <si>
    <t>quarter</t>
  </si>
  <si>
    <t>year</t>
  </si>
  <si>
    <t>PRINT FORMAT</t>
  </si>
  <si>
    <t>Use Excel's toolbar to print this page</t>
  </si>
  <si>
    <t xml:space="preserve">Your spending breakdown                                     </t>
  </si>
  <si>
    <t>Your detailed budget</t>
  </si>
  <si>
    <t>Notes</t>
  </si>
</sst>
</file>

<file path=xl/styles.xml><?xml version="1.0" encoding="utf-8"?>
<styleSheet xmlns="http://schemas.openxmlformats.org/spreadsheetml/2006/main">
  <numFmts count="2">
    <numFmt numFmtId="164" formatCode="GENERAL"/>
    <numFmt numFmtId="165" formatCode="\$#,##0"/>
  </numFmts>
  <fonts count="42">
    <font>
      <sz val="10"/>
      <color indexed="8"/>
      <name val="Arial"/>
      <family val="2"/>
    </font>
    <font>
      <sz val="10"/>
      <name val="Arial"/>
      <family val="0"/>
    </font>
    <font>
      <sz val="10"/>
      <color indexed="9"/>
      <name val="Arial"/>
      <family val="2"/>
    </font>
    <font>
      <sz val="10"/>
      <color indexed="57"/>
      <name val="Arial"/>
      <family val="2"/>
    </font>
    <font>
      <b/>
      <sz val="18"/>
      <color indexed="57"/>
      <name val="Arial"/>
      <family val="2"/>
    </font>
    <font>
      <b/>
      <sz val="16"/>
      <color indexed="17"/>
      <name val="Arial"/>
      <family val="2"/>
    </font>
    <font>
      <sz val="12"/>
      <color indexed="8"/>
      <name val="Arial"/>
      <family val="2"/>
    </font>
    <font>
      <b/>
      <sz val="12"/>
      <color indexed="8"/>
      <name val="Arial"/>
      <family val="2"/>
    </font>
    <font>
      <b/>
      <sz val="14"/>
      <color indexed="8"/>
      <name val="Arial"/>
      <family val="2"/>
    </font>
    <font>
      <b/>
      <sz val="10"/>
      <color indexed="8"/>
      <name val="Arial"/>
      <family val="2"/>
    </font>
    <font>
      <b/>
      <sz val="16"/>
      <color indexed="8"/>
      <name val="Arial"/>
      <family val="2"/>
    </font>
    <font>
      <b/>
      <sz val="12"/>
      <name val="Arial"/>
      <family val="2"/>
    </font>
    <font>
      <sz val="12"/>
      <color indexed="8"/>
      <name val="Wingdings"/>
      <family val="0"/>
    </font>
    <font>
      <sz val="7"/>
      <color indexed="8"/>
      <name val="Times New Roman"/>
      <family val="1"/>
    </font>
    <font>
      <sz val="12"/>
      <name val="Arial"/>
      <family val="2"/>
    </font>
    <font>
      <sz val="10"/>
      <color indexed="23"/>
      <name val="Arial"/>
      <family val="2"/>
    </font>
    <font>
      <b/>
      <sz val="12"/>
      <color indexed="23"/>
      <name val="Arial"/>
      <family val="2"/>
    </font>
    <font>
      <sz val="11"/>
      <color indexed="8"/>
      <name val="Arial"/>
      <family val="2"/>
    </font>
    <font>
      <b/>
      <sz val="12"/>
      <color indexed="9"/>
      <name val="Arial"/>
      <family val="2"/>
    </font>
    <font>
      <b/>
      <sz val="14"/>
      <name val="Arial"/>
      <family val="2"/>
    </font>
    <font>
      <sz val="8"/>
      <color indexed="8"/>
      <name val="Arial"/>
      <family val="2"/>
    </font>
    <font>
      <b/>
      <sz val="16"/>
      <name val="Arial"/>
      <family val="2"/>
    </font>
    <font>
      <u val="single"/>
      <sz val="10"/>
      <color indexed="12"/>
      <name val="Arial"/>
      <family val="2"/>
    </font>
    <font>
      <u val="single"/>
      <sz val="8"/>
      <color indexed="12"/>
      <name val="Arial"/>
      <family val="2"/>
    </font>
    <font>
      <sz val="8"/>
      <color indexed="12"/>
      <name val="Arial"/>
      <family val="2"/>
    </font>
    <font>
      <b/>
      <sz val="11"/>
      <color indexed="8"/>
      <name val="Arial"/>
      <family val="2"/>
    </font>
    <font>
      <b/>
      <sz val="18"/>
      <name val="Arial"/>
      <family val="2"/>
    </font>
    <font>
      <b/>
      <sz val="10"/>
      <name val="Arial"/>
      <family val="2"/>
    </font>
    <font>
      <sz val="11"/>
      <name val="Arial"/>
      <family val="2"/>
    </font>
    <font>
      <sz val="8"/>
      <name val="Arial"/>
      <family val="2"/>
    </font>
    <font>
      <sz val="12"/>
      <color indexed="25"/>
      <name val="Arial"/>
      <family val="2"/>
    </font>
    <font>
      <sz val="12"/>
      <color indexed="45"/>
      <name val="Arial"/>
      <family val="2"/>
    </font>
    <font>
      <sz val="12"/>
      <color indexed="27"/>
      <name val="Arial"/>
      <family val="2"/>
    </font>
    <font>
      <sz val="12"/>
      <color indexed="31"/>
      <name val="Arial"/>
      <family val="2"/>
    </font>
    <font>
      <sz val="12"/>
      <color indexed="22"/>
      <name val="Arial"/>
      <family val="2"/>
    </font>
    <font>
      <sz val="12"/>
      <color indexed="43"/>
      <name val="Arial"/>
      <family val="2"/>
    </font>
    <font>
      <sz val="12"/>
      <color indexed="23"/>
      <name val="Arial"/>
      <family val="2"/>
    </font>
    <font>
      <sz val="11"/>
      <color indexed="31"/>
      <name val="Arial"/>
      <family val="2"/>
    </font>
    <font>
      <sz val="10"/>
      <color indexed="31"/>
      <name val="Arial"/>
      <family val="2"/>
    </font>
    <font>
      <b/>
      <sz val="16"/>
      <color indexed="57"/>
      <name val="Arial"/>
      <family val="2"/>
    </font>
    <font>
      <u val="single"/>
      <sz val="8"/>
      <name val="Arial"/>
      <family val="2"/>
    </font>
    <font>
      <sz val="1"/>
      <color indexed="9"/>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22">
    <border>
      <left/>
      <right/>
      <top/>
      <bottom/>
      <diagonal/>
    </border>
    <border>
      <left>
        <color indexed="63"/>
      </left>
      <right>
        <color indexed="63"/>
      </right>
      <top>
        <color indexed="63"/>
      </top>
      <bottom style="hair">
        <color indexed="23"/>
      </bottom>
    </border>
    <border>
      <left>
        <color indexed="63"/>
      </left>
      <right>
        <color indexed="63"/>
      </right>
      <top>
        <color indexed="63"/>
      </top>
      <bottom style="thin">
        <color indexed="63"/>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color indexed="63"/>
      </bottom>
    </border>
    <border>
      <left>
        <color indexed="63"/>
      </left>
      <right>
        <color indexed="63"/>
      </right>
      <top style="thin">
        <color indexed="27"/>
      </top>
      <bottom style="thin">
        <color indexed="27"/>
      </bottom>
    </border>
    <border>
      <left>
        <color indexed="63"/>
      </left>
      <right style="medium">
        <color indexed="23"/>
      </right>
      <top>
        <color indexed="63"/>
      </top>
      <bottom>
        <color indexed="63"/>
      </bottom>
    </border>
    <border>
      <left>
        <color indexed="63"/>
      </left>
      <right>
        <color indexed="63"/>
      </right>
      <top style="thin">
        <color indexed="9"/>
      </top>
      <bottom style="thin">
        <color indexed="9"/>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color indexed="63"/>
      </left>
      <right>
        <color indexed="63"/>
      </right>
      <top>
        <color indexed="63"/>
      </top>
      <bottom style="thin">
        <color indexed="27"/>
      </bottom>
    </border>
    <border>
      <left>
        <color indexed="63"/>
      </left>
      <right>
        <color indexed="63"/>
      </right>
      <top style="thin">
        <color indexed="27"/>
      </top>
      <bottom>
        <color indexed="63"/>
      </bottom>
    </border>
    <border>
      <left style="thin">
        <color indexed="23"/>
      </left>
      <right style="thin">
        <color indexed="23"/>
      </right>
      <top style="thin">
        <color indexed="23"/>
      </top>
      <bottom style="thin">
        <color indexed="23"/>
      </bottom>
    </border>
    <border>
      <left style="hair">
        <color indexed="8"/>
      </left>
      <right>
        <color indexed="63"/>
      </right>
      <top style="thin">
        <color indexed="27"/>
      </top>
      <bottom style="thin">
        <color indexed="27"/>
      </bottom>
    </border>
    <border>
      <left style="medium">
        <color indexed="57"/>
      </left>
      <right style="medium">
        <color indexed="57"/>
      </right>
      <top style="medium">
        <color indexed="57"/>
      </top>
      <bottom style="medium">
        <color indexed="57"/>
      </bottom>
    </border>
    <border>
      <left>
        <color indexed="63"/>
      </left>
      <right>
        <color indexed="63"/>
      </right>
      <top style="thin">
        <color indexed="63"/>
      </top>
      <bottom style="thin">
        <color indexed="27"/>
      </bottom>
    </border>
    <border>
      <left style="medium">
        <color indexed="43"/>
      </left>
      <right style="medium">
        <color indexed="43"/>
      </right>
      <top style="medium">
        <color indexed="43"/>
      </top>
      <bottom style="medium">
        <color indexed="43"/>
      </bottom>
    </border>
    <border>
      <left>
        <color indexed="63"/>
      </left>
      <right style="thin">
        <color indexed="63"/>
      </right>
      <top style="thin">
        <color indexed="27"/>
      </top>
      <bottom>
        <color indexed="63"/>
      </bottom>
    </border>
    <border>
      <left>
        <color indexed="63"/>
      </left>
      <right style="thin">
        <color indexed="63"/>
      </right>
      <top style="thin">
        <color indexed="27"/>
      </top>
      <bottom style="thin">
        <color indexed="27"/>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2" fillId="0" borderId="0" applyNumberFormat="0" applyFill="0" applyBorder="0" applyAlignment="0" applyProtection="0"/>
  </cellStyleXfs>
  <cellXfs count="264">
    <xf numFmtId="164" fontId="0" fillId="0" borderId="0" xfId="0" applyAlignment="1">
      <alignment/>
    </xf>
    <xf numFmtId="164" fontId="0" fillId="2" borderId="0" xfId="0" applyFill="1" applyAlignment="1">
      <alignment/>
    </xf>
    <xf numFmtId="164" fontId="1" fillId="2" borderId="0" xfId="0" applyFont="1" applyFill="1" applyAlignment="1">
      <alignment/>
    </xf>
    <xf numFmtId="164" fontId="2" fillId="2" borderId="0" xfId="0" applyFont="1" applyFill="1" applyAlignment="1">
      <alignment/>
    </xf>
    <xf numFmtId="164" fontId="3" fillId="0" borderId="0" xfId="0" applyFont="1" applyFill="1" applyAlignment="1">
      <alignment/>
    </xf>
    <xf numFmtId="164" fontId="4" fillId="0" borderId="1" xfId="0" applyFont="1" applyFill="1" applyBorder="1" applyAlignment="1">
      <alignment/>
    </xf>
    <xf numFmtId="164" fontId="5" fillId="2" borderId="1" xfId="0" applyFont="1" applyFill="1" applyBorder="1" applyAlignment="1">
      <alignment/>
    </xf>
    <xf numFmtId="164" fontId="0" fillId="2" borderId="1" xfId="0" applyFill="1" applyBorder="1" applyAlignment="1">
      <alignment/>
    </xf>
    <xf numFmtId="164" fontId="0" fillId="2" borderId="0" xfId="0" applyFill="1" applyBorder="1" applyAlignment="1">
      <alignment/>
    </xf>
    <xf numFmtId="164" fontId="6" fillId="2" borderId="0" xfId="0" applyFont="1" applyFill="1" applyAlignment="1">
      <alignment/>
    </xf>
    <xf numFmtId="164" fontId="7" fillId="2" borderId="0" xfId="0" applyFont="1" applyFill="1" applyBorder="1" applyAlignment="1">
      <alignment horizontal="left"/>
    </xf>
    <xf numFmtId="164" fontId="6" fillId="2" borderId="0" xfId="0" applyFont="1" applyFill="1" applyBorder="1" applyAlignment="1">
      <alignment/>
    </xf>
    <xf numFmtId="164" fontId="8" fillId="2" borderId="2" xfId="0" applyFont="1" applyFill="1" applyBorder="1" applyAlignment="1">
      <alignment horizontal="left"/>
    </xf>
    <xf numFmtId="164" fontId="6" fillId="2" borderId="2" xfId="0" applyFont="1" applyFill="1" applyBorder="1" applyAlignment="1">
      <alignment/>
    </xf>
    <xf numFmtId="164" fontId="0" fillId="2" borderId="3" xfId="0" applyFill="1" applyBorder="1" applyAlignment="1" applyProtection="1">
      <alignment/>
      <protection/>
    </xf>
    <xf numFmtId="164" fontId="9" fillId="2" borderId="4" xfId="0" applyFont="1" applyFill="1" applyBorder="1" applyAlignment="1" applyProtection="1">
      <alignment/>
      <protection/>
    </xf>
    <xf numFmtId="164" fontId="9" fillId="2" borderId="4" xfId="0" applyFont="1" applyFill="1" applyBorder="1" applyAlignment="1" applyProtection="1">
      <alignment horizontal="right"/>
      <protection/>
    </xf>
    <xf numFmtId="164" fontId="0" fillId="2" borderId="4" xfId="0" applyFill="1" applyBorder="1" applyAlignment="1" applyProtection="1">
      <alignment/>
      <protection/>
    </xf>
    <xf numFmtId="164" fontId="0" fillId="2" borderId="5" xfId="0" applyFill="1" applyBorder="1" applyAlignment="1" applyProtection="1">
      <alignment/>
      <protection/>
    </xf>
    <xf numFmtId="164" fontId="9" fillId="2" borderId="6" xfId="0" applyFont="1" applyFill="1" applyBorder="1" applyAlignment="1" applyProtection="1">
      <alignment/>
      <protection/>
    </xf>
    <xf numFmtId="165" fontId="10" fillId="2" borderId="7" xfId="0" applyNumberFormat="1" applyFont="1" applyFill="1" applyBorder="1" applyAlignment="1" applyProtection="1">
      <alignment horizontal="left"/>
      <protection/>
    </xf>
    <xf numFmtId="164" fontId="9" fillId="2" borderId="0" xfId="0" applyFont="1" applyFill="1" applyBorder="1" applyAlignment="1" applyProtection="1">
      <alignment/>
      <protection/>
    </xf>
    <xf numFmtId="164" fontId="9" fillId="2" borderId="0" xfId="0" applyFont="1" applyFill="1" applyBorder="1" applyAlignment="1" applyProtection="1">
      <alignment horizontal="right"/>
      <protection/>
    </xf>
    <xf numFmtId="164" fontId="0" fillId="2" borderId="8" xfId="0" applyFill="1" applyBorder="1" applyAlignment="1" applyProtection="1">
      <alignment/>
      <protection/>
    </xf>
    <xf numFmtId="164" fontId="11" fillId="2" borderId="0" xfId="0" applyFont="1" applyFill="1" applyAlignment="1">
      <alignment/>
    </xf>
    <xf numFmtId="164" fontId="0" fillId="2" borderId="6" xfId="0" applyFill="1" applyBorder="1" applyAlignment="1" applyProtection="1">
      <alignment vertical="center"/>
      <protection/>
    </xf>
    <xf numFmtId="165" fontId="0" fillId="2" borderId="7" xfId="0" applyNumberFormat="1" applyFill="1" applyBorder="1" applyAlignment="1" applyProtection="1">
      <alignment/>
      <protection/>
    </xf>
    <xf numFmtId="164" fontId="9" fillId="2" borderId="7" xfId="0" applyFont="1" applyFill="1" applyBorder="1" applyAlignment="1" applyProtection="1">
      <alignment horizontal="left" vertical="center"/>
      <protection/>
    </xf>
    <xf numFmtId="164" fontId="9" fillId="2" borderId="7" xfId="0" applyFont="1" applyFill="1" applyBorder="1" applyAlignment="1" applyProtection="1">
      <alignment horizontal="right" vertical="center"/>
      <protection/>
    </xf>
    <xf numFmtId="164" fontId="0" fillId="2" borderId="7" xfId="0" applyFill="1" applyBorder="1" applyAlignment="1" applyProtection="1">
      <alignment vertical="center"/>
      <protection/>
    </xf>
    <xf numFmtId="164" fontId="0" fillId="2" borderId="8" xfId="0" applyFill="1" applyBorder="1" applyAlignment="1" applyProtection="1">
      <alignment vertical="center"/>
      <protection/>
    </xf>
    <xf numFmtId="164" fontId="0" fillId="2" borderId="0" xfId="0" applyFill="1" applyBorder="1" applyAlignment="1">
      <alignment vertical="center"/>
    </xf>
    <xf numFmtId="164" fontId="1" fillId="2" borderId="0" xfId="0" applyFont="1" applyFill="1" applyAlignment="1">
      <alignment vertical="center"/>
    </xf>
    <xf numFmtId="165" fontId="1" fillId="2" borderId="0" xfId="0" applyNumberFormat="1" applyFont="1" applyFill="1" applyAlignment="1">
      <alignment vertical="center"/>
    </xf>
    <xf numFmtId="164" fontId="0" fillId="2" borderId="6" xfId="0" applyFill="1" applyBorder="1" applyAlignment="1" applyProtection="1">
      <alignment/>
      <protection/>
    </xf>
    <xf numFmtId="165" fontId="7" fillId="2" borderId="7" xfId="0" applyNumberFormat="1" applyFont="1" applyFill="1" applyBorder="1" applyAlignment="1" applyProtection="1">
      <alignment/>
      <protection/>
    </xf>
    <xf numFmtId="165" fontId="10" fillId="2" borderId="7" xfId="0" applyNumberFormat="1" applyFont="1" applyFill="1" applyBorder="1" applyAlignment="1" applyProtection="1">
      <alignment horizontal="center"/>
      <protection/>
    </xf>
    <xf numFmtId="164" fontId="0" fillId="2" borderId="7" xfId="0" applyFill="1" applyBorder="1" applyAlignment="1" applyProtection="1">
      <alignment/>
      <protection/>
    </xf>
    <xf numFmtId="164" fontId="6" fillId="3" borderId="0" xfId="0" applyFont="1" applyFill="1" applyAlignment="1">
      <alignment/>
    </xf>
    <xf numFmtId="164" fontId="7" fillId="3" borderId="0" xfId="0" applyFont="1" applyFill="1" applyAlignment="1">
      <alignment/>
    </xf>
    <xf numFmtId="164" fontId="12" fillId="0" borderId="7" xfId="0" applyFont="1" applyBorder="1" applyAlignment="1" applyProtection="1">
      <alignment horizontal="left"/>
      <protection/>
    </xf>
    <xf numFmtId="165" fontId="0" fillId="2" borderId="7" xfId="0" applyNumberFormat="1" applyFill="1" applyBorder="1" applyAlignment="1" applyProtection="1">
      <alignment horizontal="center"/>
      <protection/>
    </xf>
    <xf numFmtId="164" fontId="6" fillId="0" borderId="9" xfId="0" applyFont="1" applyFill="1" applyBorder="1" applyAlignment="1">
      <alignment vertical="center"/>
    </xf>
    <xf numFmtId="164" fontId="14" fillId="2" borderId="0" xfId="0" applyFont="1" applyFill="1" applyBorder="1" applyAlignment="1">
      <alignment vertical="center"/>
    </xf>
    <xf numFmtId="165" fontId="14" fillId="2" borderId="0" xfId="0" applyNumberFormat="1" applyFont="1" applyFill="1" applyAlignment="1">
      <alignment vertical="center"/>
    </xf>
    <xf numFmtId="164" fontId="0" fillId="2" borderId="0" xfId="0" applyFill="1" applyAlignment="1" applyProtection="1">
      <alignment/>
      <protection/>
    </xf>
    <xf numFmtId="165" fontId="6" fillId="2" borderId="7" xfId="0" applyNumberFormat="1" applyFont="1" applyFill="1" applyBorder="1" applyAlignment="1" applyProtection="1">
      <alignment/>
      <protection/>
    </xf>
    <xf numFmtId="165" fontId="7" fillId="2" borderId="0" xfId="0" applyNumberFormat="1" applyFont="1" applyFill="1" applyAlignment="1">
      <alignment/>
    </xf>
    <xf numFmtId="165" fontId="1" fillId="2" borderId="0" xfId="0" applyNumberFormat="1" applyFont="1" applyFill="1" applyAlignment="1">
      <alignment/>
    </xf>
    <xf numFmtId="164" fontId="6" fillId="2" borderId="7" xfId="0" applyFont="1" applyFill="1" applyBorder="1" applyAlignment="1" applyProtection="1">
      <alignment/>
      <protection/>
    </xf>
    <xf numFmtId="164" fontId="15" fillId="2" borderId="0" xfId="0" applyFont="1" applyFill="1" applyBorder="1" applyAlignment="1">
      <alignment/>
    </xf>
    <xf numFmtId="164" fontId="16" fillId="0" borderId="0" xfId="0" applyFont="1" applyFill="1" applyBorder="1" applyAlignment="1">
      <alignment horizontal="left"/>
    </xf>
    <xf numFmtId="164" fontId="15" fillId="2" borderId="0" xfId="0" applyFont="1" applyFill="1" applyAlignment="1">
      <alignment/>
    </xf>
    <xf numFmtId="165" fontId="16" fillId="0" borderId="0" xfId="0" applyNumberFormat="1" applyFont="1" applyFill="1" applyBorder="1" applyAlignment="1">
      <alignment horizontal="right"/>
    </xf>
    <xf numFmtId="164" fontId="7" fillId="0" borderId="7" xfId="0" applyFont="1" applyBorder="1" applyAlignment="1" applyProtection="1">
      <alignment horizontal="left"/>
      <protection/>
    </xf>
    <xf numFmtId="165" fontId="7" fillId="3" borderId="0" xfId="0" applyNumberFormat="1" applyFont="1" applyFill="1" applyAlignment="1">
      <alignment/>
    </xf>
    <xf numFmtId="164" fontId="6" fillId="0" borderId="9" xfId="0" applyFont="1" applyFill="1" applyBorder="1" applyAlignment="1">
      <alignment/>
    </xf>
    <xf numFmtId="164" fontId="14" fillId="2" borderId="0" xfId="0" applyFont="1" applyFill="1" applyAlignment="1">
      <alignment/>
    </xf>
    <xf numFmtId="165" fontId="14" fillId="2" borderId="0" xfId="0" applyNumberFormat="1" applyFont="1" applyFill="1" applyAlignment="1">
      <alignment/>
    </xf>
    <xf numFmtId="164" fontId="17" fillId="2" borderId="8" xfId="0" applyFont="1" applyFill="1" applyBorder="1" applyAlignment="1" applyProtection="1">
      <alignment/>
      <protection/>
    </xf>
    <xf numFmtId="164" fontId="17" fillId="2" borderId="0" xfId="0" applyFont="1" applyFill="1" applyBorder="1" applyAlignment="1">
      <alignment/>
    </xf>
    <xf numFmtId="164" fontId="17" fillId="2" borderId="6" xfId="0" applyFont="1" applyFill="1" applyBorder="1" applyAlignment="1" applyProtection="1">
      <alignment/>
      <protection/>
    </xf>
    <xf numFmtId="164" fontId="7" fillId="2" borderId="7" xfId="0" applyFont="1" applyFill="1" applyBorder="1" applyAlignment="1" applyProtection="1">
      <alignment/>
      <protection/>
    </xf>
    <xf numFmtId="164" fontId="17" fillId="2" borderId="7" xfId="0" applyFont="1" applyFill="1" applyBorder="1" applyAlignment="1" applyProtection="1">
      <alignment/>
      <protection/>
    </xf>
    <xf numFmtId="164" fontId="18" fillId="2" borderId="0" xfId="0" applyFont="1" applyFill="1" applyAlignment="1">
      <alignment horizontal="left"/>
    </xf>
    <xf numFmtId="165" fontId="6" fillId="2" borderId="0" xfId="0" applyNumberFormat="1" applyFont="1" applyFill="1" applyAlignment="1">
      <alignment horizontal="right"/>
    </xf>
    <xf numFmtId="164" fontId="8" fillId="2" borderId="0" xfId="0" applyFont="1" applyFill="1" applyAlignment="1">
      <alignment horizontal="left"/>
    </xf>
    <xf numFmtId="164" fontId="1" fillId="2" borderId="0" xfId="0" applyFont="1" applyFill="1" applyAlignment="1" applyProtection="1">
      <alignment/>
      <protection/>
    </xf>
    <xf numFmtId="165" fontId="19" fillId="0" borderId="0" xfId="0" applyNumberFormat="1" applyFont="1" applyFill="1" applyBorder="1" applyAlignment="1">
      <alignment horizontal="right"/>
    </xf>
    <xf numFmtId="165" fontId="14" fillId="0" borderId="0" xfId="0" applyNumberFormat="1" applyFont="1" applyFill="1" applyBorder="1" applyAlignment="1">
      <alignment horizontal="right"/>
    </xf>
    <xf numFmtId="164" fontId="20" fillId="2" borderId="7" xfId="0" applyFont="1" applyFill="1" applyBorder="1" applyAlignment="1" applyProtection="1">
      <alignment/>
      <protection/>
    </xf>
    <xf numFmtId="165" fontId="21" fillId="0" borderId="0" xfId="0" applyNumberFormat="1" applyFont="1" applyFill="1" applyBorder="1" applyAlignment="1">
      <alignment horizontal="center"/>
    </xf>
    <xf numFmtId="164" fontId="17" fillId="2" borderId="0" xfId="0" applyFont="1" applyFill="1" applyBorder="1" applyAlignment="1" applyProtection="1">
      <alignment/>
      <protection/>
    </xf>
    <xf numFmtId="164" fontId="17" fillId="2" borderId="10" xfId="0" applyFont="1" applyFill="1" applyBorder="1" applyAlignment="1" applyProtection="1">
      <alignment/>
      <protection/>
    </xf>
    <xf numFmtId="164" fontId="17" fillId="2" borderId="11" xfId="0" applyFont="1" applyFill="1" applyBorder="1" applyAlignment="1" applyProtection="1">
      <alignment/>
      <protection/>
    </xf>
    <xf numFmtId="164" fontId="17" fillId="2" borderId="12" xfId="0" applyFont="1" applyFill="1" applyBorder="1" applyAlignment="1" applyProtection="1">
      <alignment/>
      <protection/>
    </xf>
    <xf numFmtId="164" fontId="11" fillId="0" borderId="0" xfId="0" applyFont="1" applyFill="1" applyBorder="1" applyAlignment="1">
      <alignment horizontal="left"/>
    </xf>
    <xf numFmtId="165" fontId="11" fillId="0" borderId="0" xfId="0" applyNumberFormat="1" applyFont="1" applyFill="1" applyBorder="1" applyAlignment="1">
      <alignment horizontal="right"/>
    </xf>
    <xf numFmtId="164" fontId="23" fillId="2" borderId="0" xfId="20" applyNumberFormat="1" applyFont="1" applyFill="1" applyBorder="1" applyAlignment="1" applyProtection="1">
      <alignment/>
      <protection/>
    </xf>
    <xf numFmtId="164" fontId="24" fillId="2" borderId="0" xfId="20" applyNumberFormat="1" applyFont="1" applyFill="1" applyBorder="1" applyAlignment="1" applyProtection="1">
      <alignment/>
      <protection/>
    </xf>
    <xf numFmtId="164" fontId="4" fillId="2" borderId="1" xfId="0" applyFont="1" applyFill="1" applyBorder="1" applyAlignment="1">
      <alignment/>
    </xf>
    <xf numFmtId="164" fontId="26" fillId="2" borderId="1" xfId="0" applyFont="1" applyFill="1" applyBorder="1" applyAlignment="1">
      <alignment/>
    </xf>
    <xf numFmtId="164" fontId="1" fillId="2" borderId="1" xfId="0" applyFont="1" applyFill="1" applyBorder="1" applyAlignment="1">
      <alignment/>
    </xf>
    <xf numFmtId="164" fontId="1" fillId="2" borderId="0" xfId="0" applyFont="1" applyFill="1" applyBorder="1" applyAlignment="1">
      <alignment/>
    </xf>
    <xf numFmtId="164" fontId="11" fillId="2" borderId="0" xfId="0" applyFont="1" applyFill="1" applyBorder="1" applyAlignment="1">
      <alignment horizontal="left"/>
    </xf>
    <xf numFmtId="164" fontId="14" fillId="2" borderId="0" xfId="0" applyFont="1" applyFill="1" applyBorder="1" applyAlignment="1">
      <alignment/>
    </xf>
    <xf numFmtId="164" fontId="19" fillId="2" borderId="2" xfId="0" applyFont="1" applyFill="1" applyBorder="1" applyAlignment="1">
      <alignment horizontal="left"/>
    </xf>
    <xf numFmtId="164" fontId="14" fillId="2" borderId="2" xfId="0" applyFont="1" applyFill="1" applyBorder="1" applyAlignment="1">
      <alignment/>
    </xf>
    <xf numFmtId="164" fontId="1" fillId="2" borderId="3" xfId="0" applyFont="1" applyFill="1" applyBorder="1" applyAlignment="1">
      <alignment/>
    </xf>
    <xf numFmtId="164" fontId="27" fillId="2" borderId="4" xfId="0" applyFont="1" applyFill="1" applyBorder="1" applyAlignment="1">
      <alignment/>
    </xf>
    <xf numFmtId="164" fontId="27" fillId="2" borderId="4" xfId="0" applyFont="1" applyFill="1" applyBorder="1" applyAlignment="1">
      <alignment horizontal="right"/>
    </xf>
    <xf numFmtId="164" fontId="1" fillId="2" borderId="4" xfId="0" applyFont="1" applyFill="1" applyBorder="1" applyAlignment="1">
      <alignment/>
    </xf>
    <xf numFmtId="164" fontId="1" fillId="2" borderId="5" xfId="0" applyFont="1" applyFill="1" applyBorder="1" applyAlignment="1">
      <alignment/>
    </xf>
    <xf numFmtId="164" fontId="1" fillId="2" borderId="6" xfId="0" applyFont="1" applyFill="1" applyBorder="1" applyAlignment="1">
      <alignment/>
    </xf>
    <xf numFmtId="164" fontId="19" fillId="2" borderId="13" xfId="0" applyFont="1" applyFill="1" applyBorder="1" applyAlignment="1">
      <alignment vertical="center"/>
    </xf>
    <xf numFmtId="164" fontId="27" fillId="2" borderId="0" xfId="0" applyFont="1" applyFill="1" applyBorder="1" applyAlignment="1">
      <alignment/>
    </xf>
    <xf numFmtId="164" fontId="27" fillId="2" borderId="0" xfId="0" applyFont="1" applyFill="1" applyBorder="1" applyAlignment="1">
      <alignment horizontal="right"/>
    </xf>
    <xf numFmtId="164" fontId="1" fillId="2" borderId="8" xfId="0" applyFont="1" applyFill="1" applyBorder="1" applyAlignment="1">
      <alignment/>
    </xf>
    <xf numFmtId="164" fontId="1" fillId="2" borderId="6" xfId="0" applyFont="1" applyFill="1" applyBorder="1" applyAlignment="1">
      <alignment vertical="center"/>
    </xf>
    <xf numFmtId="164" fontId="21" fillId="2" borderId="7" xfId="0" applyFont="1" applyFill="1" applyBorder="1" applyAlignment="1">
      <alignment vertical="center"/>
    </xf>
    <xf numFmtId="164" fontId="11" fillId="2" borderId="7" xfId="0" applyFont="1" applyFill="1" applyBorder="1" applyAlignment="1">
      <alignment horizontal="left" vertical="center"/>
    </xf>
    <xf numFmtId="164" fontId="11" fillId="2" borderId="14" xfId="0" applyFont="1" applyFill="1" applyBorder="1" applyAlignment="1">
      <alignment horizontal="right" vertical="center"/>
    </xf>
    <xf numFmtId="164" fontId="11" fillId="2" borderId="7" xfId="0" applyFont="1" applyFill="1" applyBorder="1" applyAlignment="1" applyProtection="1">
      <alignment horizontal="right" vertical="center"/>
      <protection hidden="1"/>
    </xf>
    <xf numFmtId="164" fontId="28" fillId="2" borderId="7" xfId="0" applyFont="1" applyFill="1" applyBorder="1" applyAlignment="1">
      <alignment vertical="center"/>
    </xf>
    <xf numFmtId="164" fontId="1" fillId="2" borderId="8" xfId="0" applyFont="1" applyFill="1" applyBorder="1" applyAlignment="1">
      <alignment vertical="center"/>
    </xf>
    <xf numFmtId="164" fontId="1" fillId="2" borderId="0" xfId="0" applyFont="1" applyFill="1" applyBorder="1" applyAlignment="1">
      <alignment vertical="center"/>
    </xf>
    <xf numFmtId="164" fontId="1" fillId="2" borderId="0" xfId="0" applyFont="1" applyFill="1" applyAlignment="1" applyProtection="1">
      <alignment vertical="center"/>
      <protection/>
    </xf>
    <xf numFmtId="164" fontId="14" fillId="2" borderId="7" xfId="0" applyFont="1" applyFill="1" applyBorder="1" applyAlignment="1" applyProtection="1">
      <alignment/>
      <protection locked="0"/>
    </xf>
    <xf numFmtId="164" fontId="14" fillId="2" borderId="7" xfId="0" applyFont="1" applyFill="1" applyBorder="1" applyAlignment="1" applyProtection="1">
      <alignment/>
      <protection/>
    </xf>
    <xf numFmtId="165" fontId="14" fillId="2" borderId="15" xfId="0" applyNumberFormat="1" applyFont="1" applyFill="1" applyBorder="1" applyAlignment="1" applyProtection="1">
      <alignment/>
      <protection locked="0"/>
    </xf>
    <xf numFmtId="165" fontId="14" fillId="2" borderId="7" xfId="0" applyNumberFormat="1" applyFont="1" applyFill="1" applyBorder="1" applyAlignment="1" applyProtection="1">
      <alignment/>
      <protection hidden="1"/>
    </xf>
    <xf numFmtId="164" fontId="28" fillId="2" borderId="7" xfId="0" applyFont="1" applyFill="1" applyBorder="1" applyAlignment="1">
      <alignment/>
    </xf>
    <xf numFmtId="164" fontId="1" fillId="2" borderId="0" xfId="0" applyFont="1" applyFill="1" applyAlignment="1" applyProtection="1">
      <alignment/>
      <protection locked="0"/>
    </xf>
    <xf numFmtId="164" fontId="14" fillId="2" borderId="7" xfId="0" applyFont="1" applyFill="1" applyBorder="1" applyAlignment="1">
      <alignment/>
    </xf>
    <xf numFmtId="164" fontId="29" fillId="2" borderId="16" xfId="0" applyFont="1" applyFill="1" applyBorder="1" applyAlignment="1" applyProtection="1">
      <alignment/>
      <protection locked="0"/>
    </xf>
    <xf numFmtId="164" fontId="11" fillId="2" borderId="13" xfId="0" applyFont="1" applyFill="1" applyBorder="1" applyAlignment="1">
      <alignment horizontal="right"/>
    </xf>
    <xf numFmtId="165" fontId="11" fillId="2" borderId="7" xfId="0" applyNumberFormat="1" applyFont="1" applyFill="1" applyBorder="1" applyAlignment="1" applyProtection="1">
      <alignment/>
      <protection hidden="1"/>
    </xf>
    <xf numFmtId="164" fontId="1" fillId="2" borderId="7" xfId="0" applyFont="1" applyFill="1" applyBorder="1" applyAlignment="1">
      <alignment/>
    </xf>
    <xf numFmtId="164" fontId="27" fillId="2" borderId="7" xfId="0" applyFont="1" applyFill="1" applyBorder="1" applyAlignment="1">
      <alignment horizontal="right"/>
    </xf>
    <xf numFmtId="165" fontId="27" fillId="2" borderId="7" xfId="0" applyNumberFormat="1" applyFont="1" applyFill="1" applyBorder="1" applyAlignment="1" applyProtection="1">
      <alignment/>
      <protection hidden="1"/>
    </xf>
    <xf numFmtId="164" fontId="22" fillId="2" borderId="7" xfId="20" applyNumberFormat="1" applyFill="1" applyBorder="1" applyAlignment="1" applyProtection="1">
      <alignment horizontal="right"/>
      <protection/>
    </xf>
    <xf numFmtId="165" fontId="27" fillId="2" borderId="7" xfId="0" applyNumberFormat="1" applyFont="1" applyFill="1" applyBorder="1" applyAlignment="1">
      <alignment/>
    </xf>
    <xf numFmtId="165" fontId="27" fillId="2" borderId="0" xfId="0" applyNumberFormat="1" applyFont="1" applyFill="1" applyBorder="1" applyAlignment="1">
      <alignment/>
    </xf>
    <xf numFmtId="164" fontId="1" fillId="2" borderId="10" xfId="0" applyFont="1" applyFill="1" applyBorder="1" applyAlignment="1">
      <alignment/>
    </xf>
    <xf numFmtId="164" fontId="1" fillId="2" borderId="11" xfId="0" applyFont="1" applyFill="1" applyBorder="1" applyAlignment="1">
      <alignment/>
    </xf>
    <xf numFmtId="164" fontId="27" fillId="2" borderId="11" xfId="0" applyFont="1" applyFill="1" applyBorder="1" applyAlignment="1">
      <alignment horizontal="right"/>
    </xf>
    <xf numFmtId="165" fontId="27" fillId="2" borderId="11" xfId="0" applyNumberFormat="1" applyFont="1" applyFill="1" applyBorder="1" applyAlignment="1">
      <alignment/>
    </xf>
    <xf numFmtId="164" fontId="1" fillId="2" borderId="12" xfId="0" applyFont="1" applyFill="1" applyBorder="1" applyAlignment="1">
      <alignment/>
    </xf>
    <xf numFmtId="164" fontId="6" fillId="0" borderId="0" xfId="0" applyFont="1" applyAlignment="1">
      <alignment/>
    </xf>
    <xf numFmtId="164" fontId="9" fillId="2" borderId="0" xfId="0" applyFont="1" applyFill="1" applyAlignment="1" applyProtection="1">
      <alignment/>
      <protection/>
    </xf>
    <xf numFmtId="164" fontId="0" fillId="2" borderId="3" xfId="0" applyFill="1" applyBorder="1" applyAlignment="1">
      <alignment/>
    </xf>
    <xf numFmtId="164" fontId="9" fillId="2" borderId="4" xfId="0" applyFont="1" applyFill="1" applyBorder="1" applyAlignment="1">
      <alignment/>
    </xf>
    <xf numFmtId="164" fontId="9" fillId="2" borderId="4" xfId="0" applyFont="1" applyFill="1" applyBorder="1" applyAlignment="1">
      <alignment horizontal="right"/>
    </xf>
    <xf numFmtId="164" fontId="0" fillId="2" borderId="4" xfId="0" applyFill="1" applyBorder="1" applyAlignment="1">
      <alignment/>
    </xf>
    <xf numFmtId="164" fontId="0" fillId="2" borderId="5" xfId="0" applyFill="1" applyBorder="1" applyAlignment="1">
      <alignment/>
    </xf>
    <xf numFmtId="164" fontId="0" fillId="2" borderId="6" xfId="0" applyFill="1" applyBorder="1" applyAlignment="1">
      <alignment/>
    </xf>
    <xf numFmtId="164" fontId="8" fillId="2" borderId="0" xfId="0" applyFont="1" applyFill="1" applyBorder="1" applyAlignment="1">
      <alignment/>
    </xf>
    <xf numFmtId="164" fontId="9" fillId="2" borderId="0" xfId="0" applyFont="1" applyFill="1" applyBorder="1" applyAlignment="1">
      <alignment/>
    </xf>
    <xf numFmtId="164" fontId="9" fillId="2" borderId="0" xfId="0" applyFont="1" applyFill="1" applyBorder="1" applyAlignment="1">
      <alignment horizontal="right"/>
    </xf>
    <xf numFmtId="164" fontId="0" fillId="2" borderId="8" xfId="0" applyFill="1" applyBorder="1" applyAlignment="1">
      <alignment/>
    </xf>
    <xf numFmtId="164" fontId="0" fillId="2" borderId="6" xfId="0" applyFill="1" applyBorder="1" applyAlignment="1">
      <alignment vertical="center"/>
    </xf>
    <xf numFmtId="164" fontId="10" fillId="2" borderId="7" xfId="0" applyFont="1" applyFill="1" applyBorder="1" applyAlignment="1">
      <alignment vertical="center"/>
    </xf>
    <xf numFmtId="164" fontId="7" fillId="2" borderId="7" xfId="0" applyFont="1" applyFill="1" applyBorder="1" applyAlignment="1">
      <alignment horizontal="left" vertical="center"/>
    </xf>
    <xf numFmtId="164" fontId="7" fillId="2" borderId="14" xfId="0" applyFont="1" applyFill="1" applyBorder="1" applyAlignment="1">
      <alignment horizontal="right" vertical="center"/>
    </xf>
    <xf numFmtId="164" fontId="7" fillId="2" borderId="7" xfId="0" applyFont="1" applyFill="1" applyBorder="1" applyAlignment="1" applyProtection="1">
      <alignment horizontal="right" vertical="center"/>
      <protection hidden="1"/>
    </xf>
    <xf numFmtId="164" fontId="0" fillId="2" borderId="7" xfId="0" applyFill="1" applyBorder="1" applyAlignment="1">
      <alignment vertical="center"/>
    </xf>
    <xf numFmtId="164" fontId="0" fillId="2" borderId="8" xfId="0" applyFill="1" applyBorder="1" applyAlignment="1">
      <alignment vertical="center"/>
    </xf>
    <xf numFmtId="164" fontId="0" fillId="2" borderId="0" xfId="0" applyFill="1" applyAlignment="1">
      <alignment vertical="center"/>
    </xf>
    <xf numFmtId="164" fontId="0" fillId="2" borderId="0" xfId="0" applyFill="1" applyAlignment="1" applyProtection="1">
      <alignment vertical="center"/>
      <protection/>
    </xf>
    <xf numFmtId="164" fontId="6" fillId="2" borderId="7" xfId="0" applyFont="1" applyFill="1" applyBorder="1" applyAlignment="1" applyProtection="1">
      <alignment/>
      <protection locked="0"/>
    </xf>
    <xf numFmtId="164" fontId="30" fillId="2" borderId="7" xfId="0" applyFont="1" applyFill="1" applyBorder="1" applyAlignment="1">
      <alignment/>
    </xf>
    <xf numFmtId="165" fontId="6" fillId="2" borderId="15" xfId="0" applyNumberFormat="1" applyFont="1" applyFill="1" applyBorder="1" applyAlignment="1" applyProtection="1">
      <alignment/>
      <protection locked="0"/>
    </xf>
    <xf numFmtId="165" fontId="6" fillId="2" borderId="7" xfId="0" applyNumberFormat="1" applyFont="1" applyFill="1" applyBorder="1" applyAlignment="1" applyProtection="1">
      <alignment/>
      <protection hidden="1"/>
    </xf>
    <xf numFmtId="164" fontId="0" fillId="2" borderId="7" xfId="0" applyFill="1" applyBorder="1" applyAlignment="1">
      <alignment/>
    </xf>
    <xf numFmtId="164" fontId="0" fillId="2" borderId="0" xfId="0" applyFill="1" applyAlignment="1" applyProtection="1">
      <alignment/>
      <protection locked="0"/>
    </xf>
    <xf numFmtId="164" fontId="6" fillId="2" borderId="7" xfId="0" applyFont="1" applyFill="1" applyBorder="1" applyAlignment="1">
      <alignment/>
    </xf>
    <xf numFmtId="164" fontId="7" fillId="2" borderId="13" xfId="0" applyFont="1" applyFill="1" applyBorder="1" applyAlignment="1">
      <alignment horizontal="right"/>
    </xf>
    <xf numFmtId="165" fontId="7" fillId="2" borderId="7" xfId="0" applyNumberFormat="1" applyFont="1" applyFill="1" applyBorder="1" applyAlignment="1" applyProtection="1">
      <alignment/>
      <protection hidden="1"/>
    </xf>
    <xf numFmtId="164" fontId="7" fillId="2" borderId="7" xfId="0" applyFont="1" applyFill="1" applyBorder="1" applyAlignment="1">
      <alignment horizontal="right"/>
    </xf>
    <xf numFmtId="164" fontId="9" fillId="2" borderId="7" xfId="0" applyFont="1" applyFill="1" applyBorder="1" applyAlignment="1">
      <alignment horizontal="right"/>
    </xf>
    <xf numFmtId="165" fontId="9" fillId="2" borderId="7" xfId="0" applyNumberFormat="1" applyFont="1" applyFill="1" applyBorder="1" applyAlignment="1" applyProtection="1">
      <alignment/>
      <protection hidden="1"/>
    </xf>
    <xf numFmtId="165" fontId="9" fillId="2" borderId="7" xfId="0" applyNumberFormat="1" applyFont="1" applyFill="1" applyBorder="1" applyAlignment="1">
      <alignment/>
    </xf>
    <xf numFmtId="164" fontId="0" fillId="2" borderId="0" xfId="0" applyFill="1" applyAlignment="1">
      <alignment/>
    </xf>
    <xf numFmtId="165" fontId="9" fillId="2" borderId="0" xfId="0" applyNumberFormat="1" applyFont="1" applyFill="1" applyBorder="1" applyAlignment="1">
      <alignment/>
    </xf>
    <xf numFmtId="164" fontId="0" fillId="2" borderId="10" xfId="0" applyFill="1" applyBorder="1" applyAlignment="1">
      <alignment/>
    </xf>
    <xf numFmtId="164" fontId="0" fillId="2" borderId="11" xfId="0" applyFill="1" applyBorder="1" applyAlignment="1">
      <alignment/>
    </xf>
    <xf numFmtId="164" fontId="9" fillId="2" borderId="11" xfId="0" applyFont="1" applyFill="1" applyBorder="1" applyAlignment="1">
      <alignment horizontal="right"/>
    </xf>
    <xf numFmtId="165" fontId="9" fillId="2" borderId="11" xfId="0" applyNumberFormat="1" applyFont="1" applyFill="1" applyBorder="1" applyAlignment="1">
      <alignment/>
    </xf>
    <xf numFmtId="164" fontId="0" fillId="2" borderId="12" xfId="0" applyFill="1" applyBorder="1" applyAlignment="1">
      <alignment/>
    </xf>
    <xf numFmtId="164" fontId="14" fillId="0" borderId="0" xfId="0" applyFont="1" applyFill="1" applyBorder="1" applyAlignment="1">
      <alignment horizontal="left"/>
    </xf>
    <xf numFmtId="164" fontId="25" fillId="2" borderId="0" xfId="0" applyFont="1" applyFill="1" applyBorder="1" applyAlignment="1">
      <alignment/>
    </xf>
    <xf numFmtId="164" fontId="25" fillId="2" borderId="0" xfId="0" applyFont="1" applyFill="1" applyBorder="1" applyAlignment="1">
      <alignment horizontal="right"/>
    </xf>
    <xf numFmtId="164" fontId="31" fillId="2" borderId="7" xfId="0" applyFont="1" applyFill="1" applyBorder="1" applyAlignment="1">
      <alignment/>
    </xf>
    <xf numFmtId="164" fontId="10" fillId="2" borderId="7" xfId="0" applyFont="1" applyFill="1" applyBorder="1" applyAlignment="1">
      <alignment/>
    </xf>
    <xf numFmtId="164" fontId="17" fillId="2" borderId="7" xfId="0" applyFont="1" applyFill="1" applyBorder="1" applyAlignment="1">
      <alignment/>
    </xf>
    <xf numFmtId="164" fontId="25" fillId="2" borderId="7" xfId="0" applyFont="1" applyFill="1" applyBorder="1" applyAlignment="1">
      <alignment horizontal="right"/>
    </xf>
    <xf numFmtId="165" fontId="25" fillId="2" borderId="7" xfId="0" applyNumberFormat="1" applyFont="1" applyFill="1" applyBorder="1" applyAlignment="1" applyProtection="1">
      <alignment/>
      <protection hidden="1"/>
    </xf>
    <xf numFmtId="164" fontId="32" fillId="2" borderId="7" xfId="0" applyFont="1" applyFill="1" applyBorder="1" applyAlignment="1">
      <alignment/>
    </xf>
    <xf numFmtId="164" fontId="8" fillId="2" borderId="7" xfId="0" applyFont="1" applyFill="1" applyBorder="1" applyAlignment="1">
      <alignment/>
    </xf>
    <xf numFmtId="164" fontId="33" fillId="2" borderId="7" xfId="0" applyFont="1" applyFill="1" applyBorder="1" applyAlignment="1">
      <alignment/>
    </xf>
    <xf numFmtId="164" fontId="7" fillId="2" borderId="14" xfId="0" applyFont="1" applyFill="1" applyBorder="1" applyAlignment="1">
      <alignment horizontal="right"/>
    </xf>
    <xf numFmtId="164" fontId="9" fillId="2" borderId="0" xfId="0" applyFont="1" applyFill="1" applyAlignment="1">
      <alignment horizontal="right"/>
    </xf>
    <xf numFmtId="164" fontId="34" fillId="2" borderId="7" xfId="0" applyFont="1" applyFill="1" applyBorder="1" applyAlignment="1">
      <alignment/>
    </xf>
    <xf numFmtId="164" fontId="0" fillId="2" borderId="7" xfId="0" applyFill="1" applyBorder="1" applyAlignment="1" applyProtection="1">
      <alignment/>
      <protection hidden="1"/>
    </xf>
    <xf numFmtId="164" fontId="22" fillId="2" borderId="7" xfId="20" applyNumberFormat="1" applyFill="1" applyBorder="1" applyAlignment="1" applyProtection="1">
      <alignment/>
      <protection/>
    </xf>
    <xf numFmtId="164" fontId="6" fillId="2" borderId="0" xfId="0" applyFont="1" applyFill="1" applyBorder="1" applyAlignment="1">
      <alignment vertical="center"/>
    </xf>
    <xf numFmtId="164" fontId="6" fillId="2" borderId="0" xfId="0" applyFont="1" applyFill="1" applyAlignment="1">
      <alignment vertical="center"/>
    </xf>
    <xf numFmtId="164" fontId="35" fillId="2" borderId="7" xfId="0" applyFont="1" applyFill="1" applyBorder="1" applyAlignment="1">
      <alignment/>
    </xf>
    <xf numFmtId="164" fontId="36" fillId="2" borderId="0" xfId="0" applyFont="1" applyFill="1" applyBorder="1" applyAlignment="1">
      <alignment/>
    </xf>
    <xf numFmtId="164" fontId="37" fillId="2" borderId="7" xfId="0" applyFont="1" applyFill="1" applyBorder="1" applyAlignment="1">
      <alignment/>
    </xf>
    <xf numFmtId="165" fontId="17" fillId="2" borderId="7" xfId="0" applyNumberFormat="1" applyFont="1" applyFill="1" applyBorder="1" applyAlignment="1" applyProtection="1">
      <alignment/>
      <protection hidden="1"/>
    </xf>
    <xf numFmtId="164" fontId="0" fillId="2" borderId="0" xfId="0" applyFont="1" applyFill="1" applyAlignment="1">
      <alignment/>
    </xf>
    <xf numFmtId="164" fontId="38" fillId="2" borderId="7" xfId="0" applyFont="1" applyFill="1" applyBorder="1" applyAlignment="1">
      <alignment/>
    </xf>
    <xf numFmtId="165" fontId="0" fillId="2" borderId="7" xfId="0" applyNumberFormat="1" applyFill="1" applyBorder="1" applyAlignment="1">
      <alignment/>
    </xf>
    <xf numFmtId="164" fontId="0" fillId="0" borderId="0" xfId="0" applyFill="1" applyAlignment="1">
      <alignment/>
    </xf>
    <xf numFmtId="164" fontId="6" fillId="0" borderId="0" xfId="0" applyFont="1" applyFill="1" applyAlignment="1">
      <alignment/>
    </xf>
    <xf numFmtId="164" fontId="0" fillId="0" borderId="0" xfId="0" applyFill="1" applyAlignment="1" applyProtection="1">
      <alignment/>
      <protection/>
    </xf>
    <xf numFmtId="164" fontId="39" fillId="2" borderId="1" xfId="0" applyFont="1" applyFill="1" applyBorder="1" applyAlignment="1">
      <alignment/>
    </xf>
    <xf numFmtId="164" fontId="27" fillId="2" borderId="6" xfId="0" applyFont="1" applyFill="1" applyBorder="1" applyAlignment="1">
      <alignment/>
    </xf>
    <xf numFmtId="164" fontId="26" fillId="2" borderId="13" xfId="0" applyFont="1" applyFill="1" applyBorder="1" applyAlignment="1">
      <alignment horizontal="center" vertical="center" wrapText="1"/>
    </xf>
    <xf numFmtId="164" fontId="19" fillId="2" borderId="7" xfId="0" applyFont="1" applyFill="1" applyBorder="1" applyAlignment="1">
      <alignment/>
    </xf>
    <xf numFmtId="165" fontId="1" fillId="2" borderId="7" xfId="0" applyNumberFormat="1" applyFont="1" applyFill="1" applyBorder="1" applyAlignment="1">
      <alignment/>
    </xf>
    <xf numFmtId="164" fontId="19" fillId="2" borderId="13" xfId="0" applyFont="1" applyFill="1" applyBorder="1" applyAlignment="1">
      <alignment vertical="center" wrapText="1"/>
    </xf>
    <xf numFmtId="164" fontId="2" fillId="2" borderId="7" xfId="0" applyFont="1" applyFill="1" applyBorder="1" applyAlignment="1">
      <alignment/>
    </xf>
    <xf numFmtId="164" fontId="28" fillId="2" borderId="8" xfId="0" applyFont="1" applyFill="1" applyBorder="1" applyAlignment="1">
      <alignment/>
    </xf>
    <xf numFmtId="164" fontId="28" fillId="2" borderId="6" xfId="0" applyFont="1" applyFill="1" applyBorder="1" applyAlignment="1">
      <alignment/>
    </xf>
    <xf numFmtId="164" fontId="28" fillId="2" borderId="0" xfId="0" applyFont="1" applyFill="1" applyBorder="1" applyAlignment="1">
      <alignment/>
    </xf>
    <xf numFmtId="164" fontId="0" fillId="0" borderId="0" xfId="0" applyAlignment="1">
      <alignment/>
    </xf>
    <xf numFmtId="164" fontId="28" fillId="2" borderId="10" xfId="0" applyFont="1" applyFill="1" applyBorder="1" applyAlignment="1">
      <alignment/>
    </xf>
    <xf numFmtId="164" fontId="28" fillId="2" borderId="11" xfId="0" applyFont="1" applyFill="1" applyBorder="1" applyAlignment="1">
      <alignment/>
    </xf>
    <xf numFmtId="164" fontId="28" fillId="2" borderId="12" xfId="0" applyFont="1" applyFill="1" applyBorder="1" applyAlignment="1">
      <alignment/>
    </xf>
    <xf numFmtId="164" fontId="40" fillId="2" borderId="0" xfId="20" applyNumberFormat="1" applyFont="1" applyFill="1" applyBorder="1" applyAlignment="1" applyProtection="1">
      <alignment/>
      <protection/>
    </xf>
    <xf numFmtId="164" fontId="1" fillId="2" borderId="0" xfId="0" applyFont="1" applyFill="1" applyAlignment="1">
      <alignment horizontal="right"/>
    </xf>
    <xf numFmtId="164" fontId="26" fillId="2" borderId="0" xfId="0" applyFont="1" applyFill="1" applyBorder="1" applyAlignment="1">
      <alignment/>
    </xf>
    <xf numFmtId="164" fontId="1" fillId="2" borderId="1" xfId="0" applyFont="1" applyFill="1" applyBorder="1" applyAlignment="1">
      <alignment horizontal="right"/>
    </xf>
    <xf numFmtId="164" fontId="26" fillId="2" borderId="17" xfId="0" applyFont="1" applyFill="1" applyBorder="1" applyAlignment="1">
      <alignment horizontal="center" vertical="center"/>
    </xf>
    <xf numFmtId="164" fontId="11" fillId="3" borderId="0" xfId="0" applyFont="1" applyFill="1" applyBorder="1" applyAlignment="1">
      <alignment vertical="center" wrapText="1"/>
    </xf>
    <xf numFmtId="164" fontId="26" fillId="3" borderId="13" xfId="0" applyFont="1" applyFill="1" applyBorder="1" applyAlignment="1">
      <alignment vertical="center" wrapText="1"/>
    </xf>
    <xf numFmtId="164" fontId="11" fillId="3" borderId="0" xfId="0" applyFont="1" applyFill="1" applyBorder="1" applyAlignment="1">
      <alignment horizontal="right" vertical="center" wrapText="1"/>
    </xf>
    <xf numFmtId="164" fontId="26" fillId="2" borderId="13" xfId="0" applyFont="1" applyFill="1" applyBorder="1" applyAlignment="1">
      <alignment vertical="center" wrapText="1"/>
    </xf>
    <xf numFmtId="164" fontId="14" fillId="2" borderId="7" xfId="0" applyFont="1" applyFill="1" applyBorder="1" applyAlignment="1">
      <alignment horizontal="left" vertical="center"/>
    </xf>
    <xf numFmtId="164" fontId="26" fillId="2" borderId="7" xfId="0" applyFont="1" applyFill="1" applyBorder="1" applyAlignment="1">
      <alignment vertical="center" wrapText="1"/>
    </xf>
    <xf numFmtId="165" fontId="14" fillId="2" borderId="7" xfId="0" applyNumberFormat="1" applyFont="1" applyFill="1" applyBorder="1" applyAlignment="1">
      <alignment horizontal="right" vertical="center"/>
    </xf>
    <xf numFmtId="164" fontId="14" fillId="2" borderId="14" xfId="0" applyFont="1" applyFill="1" applyBorder="1" applyAlignment="1">
      <alignment horizontal="left" vertical="center"/>
    </xf>
    <xf numFmtId="164" fontId="26" fillId="2" borderId="14" xfId="0" applyFont="1" applyFill="1" applyBorder="1" applyAlignment="1">
      <alignment vertical="center" wrapText="1"/>
    </xf>
    <xf numFmtId="165" fontId="14" fillId="2" borderId="14" xfId="0" applyNumberFormat="1" applyFont="1" applyFill="1" applyBorder="1" applyAlignment="1">
      <alignment horizontal="right" vertical="center"/>
    </xf>
    <xf numFmtId="164" fontId="11" fillId="2" borderId="18" xfId="0" applyFont="1" applyFill="1" applyBorder="1" applyAlignment="1">
      <alignment horizontal="left" vertical="center"/>
    </xf>
    <xf numFmtId="164" fontId="26" fillId="2" borderId="18" xfId="0" applyFont="1" applyFill="1" applyBorder="1" applyAlignment="1">
      <alignment vertical="center" wrapText="1"/>
    </xf>
    <xf numFmtId="165" fontId="11" fillId="2" borderId="18" xfId="0" applyNumberFormat="1" applyFont="1" applyFill="1" applyBorder="1" applyAlignment="1">
      <alignment horizontal="right" vertical="center"/>
    </xf>
    <xf numFmtId="164" fontId="26" fillId="2" borderId="13" xfId="0" applyFont="1" applyFill="1" applyBorder="1" applyAlignment="1">
      <alignment horizontal="right" vertical="center" wrapText="1"/>
    </xf>
    <xf numFmtId="164" fontId="11" fillId="2" borderId="7" xfId="0" applyFont="1" applyFill="1" applyBorder="1" applyAlignment="1">
      <alignment/>
    </xf>
    <xf numFmtId="164" fontId="14" fillId="2" borderId="7" xfId="0" applyFont="1" applyFill="1" applyBorder="1" applyAlignment="1">
      <alignment horizontal="right"/>
    </xf>
    <xf numFmtId="164" fontId="1" fillId="2" borderId="7" xfId="0" applyFont="1" applyFill="1" applyBorder="1" applyAlignment="1">
      <alignment horizontal="right"/>
    </xf>
    <xf numFmtId="164" fontId="1" fillId="2" borderId="14" xfId="0" applyFont="1" applyFill="1" applyBorder="1" applyAlignment="1">
      <alignment/>
    </xf>
    <xf numFmtId="164" fontId="1" fillId="2" borderId="14" xfId="0" applyFont="1" applyFill="1" applyBorder="1" applyAlignment="1">
      <alignment horizontal="right"/>
    </xf>
    <xf numFmtId="165" fontId="1" fillId="2" borderId="14" xfId="0" applyNumberFormat="1" applyFont="1" applyFill="1" applyBorder="1" applyAlignment="1">
      <alignment/>
    </xf>
    <xf numFmtId="164" fontId="26" fillId="2" borderId="19" xfId="0" applyFont="1" applyFill="1" applyBorder="1" applyAlignment="1">
      <alignment horizontal="center" vertical="center" wrapText="1"/>
    </xf>
    <xf numFmtId="164" fontId="1" fillId="2" borderId="13" xfId="0" applyFont="1" applyFill="1" applyBorder="1" applyAlignment="1">
      <alignment/>
    </xf>
    <xf numFmtId="164" fontId="1" fillId="2" borderId="13" xfId="0" applyFont="1" applyFill="1" applyBorder="1" applyAlignment="1">
      <alignment horizontal="right"/>
    </xf>
    <xf numFmtId="165" fontId="1" fillId="2" borderId="13" xfId="0" applyNumberFormat="1" applyFont="1" applyFill="1" applyBorder="1" applyAlignment="1">
      <alignment/>
    </xf>
    <xf numFmtId="164" fontId="1" fillId="2" borderId="0" xfId="0" applyFont="1" applyFill="1" applyBorder="1" applyAlignment="1">
      <alignment vertical="top"/>
    </xf>
    <xf numFmtId="164" fontId="27" fillId="2" borderId="0" xfId="0" applyFont="1" applyFill="1" applyBorder="1" applyAlignment="1">
      <alignment vertical="top"/>
    </xf>
    <xf numFmtId="164" fontId="27" fillId="2" borderId="0" xfId="0" applyFont="1" applyFill="1" applyBorder="1" applyAlignment="1">
      <alignment horizontal="right" vertical="top" wrapText="1"/>
    </xf>
    <xf numFmtId="164" fontId="26" fillId="2" borderId="0" xfId="0" applyFont="1" applyFill="1" applyBorder="1" applyAlignment="1">
      <alignment vertical="top" wrapText="1"/>
    </xf>
    <xf numFmtId="164" fontId="26" fillId="2" borderId="7" xfId="0" applyFont="1" applyFill="1" applyBorder="1" applyAlignment="1">
      <alignment vertical="top" wrapText="1"/>
    </xf>
    <xf numFmtId="164" fontId="1" fillId="2" borderId="0" xfId="0" applyFont="1" applyFill="1" applyAlignment="1">
      <alignment vertical="top"/>
    </xf>
    <xf numFmtId="165" fontId="1" fillId="2" borderId="0" xfId="0" applyNumberFormat="1" applyFont="1" applyFill="1" applyAlignment="1">
      <alignment vertical="top"/>
    </xf>
    <xf numFmtId="164" fontId="26" fillId="2" borderId="0" xfId="0" applyFont="1" applyFill="1" applyBorder="1" applyAlignment="1">
      <alignment horizontal="right" vertical="center" wrapText="1"/>
    </xf>
    <xf numFmtId="164" fontId="26" fillId="2" borderId="0" xfId="0" applyFont="1" applyFill="1" applyBorder="1" applyAlignment="1">
      <alignment vertical="center" wrapText="1"/>
    </xf>
    <xf numFmtId="165" fontId="14" fillId="2" borderId="0" xfId="0" applyNumberFormat="1" applyFont="1" applyFill="1" applyBorder="1" applyAlignment="1">
      <alignment horizontal="right"/>
    </xf>
    <xf numFmtId="164" fontId="41" fillId="2" borderId="0" xfId="0" applyFont="1" applyFill="1" applyBorder="1" applyAlignment="1">
      <alignment/>
    </xf>
    <xf numFmtId="165" fontId="41" fillId="2" borderId="0" xfId="0" applyNumberFormat="1" applyFont="1" applyFill="1" applyBorder="1" applyAlignment="1">
      <alignment/>
    </xf>
    <xf numFmtId="164" fontId="2" fillId="2" borderId="0" xfId="0" applyFont="1" applyFill="1" applyBorder="1" applyAlignment="1">
      <alignment horizontal="right"/>
    </xf>
    <xf numFmtId="164" fontId="2" fillId="2" borderId="0" xfId="0" applyFont="1" applyFill="1" applyBorder="1" applyAlignment="1">
      <alignment/>
    </xf>
    <xf numFmtId="164" fontId="1" fillId="2" borderId="0" xfId="0" applyFont="1" applyFill="1" applyBorder="1" applyAlignment="1">
      <alignment horizontal="right"/>
    </xf>
    <xf numFmtId="164" fontId="28" fillId="2" borderId="7" xfId="0" applyFont="1" applyFill="1" applyBorder="1" applyAlignment="1">
      <alignment horizontal="right"/>
    </xf>
    <xf numFmtId="164" fontId="28" fillId="2" borderId="0" xfId="0" applyFont="1" applyFill="1" applyBorder="1" applyAlignment="1">
      <alignment horizontal="right"/>
    </xf>
    <xf numFmtId="164" fontId="11" fillId="3" borderId="7" xfId="0" applyFont="1" applyFill="1" applyBorder="1" applyAlignment="1">
      <alignment/>
    </xf>
    <xf numFmtId="164" fontId="27" fillId="3" borderId="7" xfId="0" applyFont="1" applyFill="1" applyBorder="1" applyAlignment="1">
      <alignment horizontal="right"/>
    </xf>
    <xf numFmtId="165" fontId="27" fillId="3" borderId="7" xfId="0" applyNumberFormat="1" applyFont="1" applyFill="1" applyBorder="1" applyAlignment="1">
      <alignment horizontal="right"/>
    </xf>
    <xf numFmtId="164" fontId="1" fillId="2" borderId="20" xfId="0" applyFont="1" applyFill="1" applyBorder="1" applyAlignment="1">
      <alignment/>
    </xf>
    <xf numFmtId="164" fontId="27" fillId="2" borderId="7" xfId="0" applyFont="1" applyFill="1" applyBorder="1" applyAlignment="1">
      <alignment horizontal="center"/>
    </xf>
    <xf numFmtId="164" fontId="1" fillId="2" borderId="21" xfId="0" applyFont="1" applyFill="1" applyBorder="1" applyAlignment="1">
      <alignment/>
    </xf>
    <xf numFmtId="165" fontId="1" fillId="2" borderId="0" xfId="0" applyNumberFormat="1" applyFont="1" applyFill="1" applyBorder="1" applyAlignment="1">
      <alignment/>
    </xf>
  </cellXfs>
  <cellStyles count="7">
    <cellStyle name="Normal" xfId="0"/>
    <cellStyle name="Comma" xfId="15"/>
    <cellStyle name="Comma [0]" xfId="16"/>
    <cellStyle name="Currency" xfId="17"/>
    <cellStyle name="Currency [0]" xfId="18"/>
    <cellStyle name="Percent" xfId="19"/>
    <cellStyle name="Hyperlink" xfId="20"/>
  </cellStyles>
  <dxfs count="2">
    <dxf>
      <font>
        <b/>
        <i val="0"/>
        <color rgb="FF339966"/>
      </font>
      <border/>
    </dxf>
    <dxf>
      <font>
        <b/>
        <i val="0"/>
        <color rgb="FFC80000"/>
      </font>
      <border/>
    </dxf>
  </dxfs>
  <colors>
    <indexedColors>
      <rgbColor rgb="00000000"/>
      <rgbColor rgb="00FFFFFF"/>
      <rgbColor rgb="00FF0000"/>
      <rgbColor rgb="0000FF00"/>
      <rgbColor rgb="000000FF"/>
      <rgbColor rgb="00FFFF00"/>
      <rgbColor rgb="00FF00FF"/>
      <rgbColor rgb="0000FFFF"/>
      <rgbColor rgb="00000000"/>
      <rgbColor rgb="00FFFFFF"/>
      <rgbColor rgb="00C8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FF"/>
      <rgbColor rgb="00FFFFCC"/>
      <rgbColor rgb="00CCFFFF"/>
      <rgbColor rgb="00660066"/>
      <rgbColor rgb="00FF9966"/>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CE978"/>
      <rgbColor rgb="00A5DBD6"/>
      <rgbColor rgb="00FF99FF"/>
      <rgbColor rgb="00CC99FF"/>
      <rgbColor rgb="00F7DF5A"/>
      <rgbColor rgb="003366FF"/>
      <rgbColor rgb="0033CCCC"/>
      <rgbColor rgb="0099CC00"/>
      <rgbColor rgb="00FFCC00"/>
      <rgbColor rgb="00FF9900"/>
      <rgbColor rgb="00FF6600"/>
      <rgbColor rgb="00666699"/>
      <rgbColor rgb="00AD86C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45"/>
          <c:y val="0.14675"/>
          <c:w val="0.50275"/>
          <c:h val="0.7315"/>
        </c:manualLayout>
      </c:layout>
      <c:pieChart>
        <c:varyColors val="1"/>
        <c:ser>
          <c:idx val="0"/>
          <c:order val="0"/>
          <c:spPr>
            <a:solidFill>
              <a:srgbClr val="9999FF"/>
            </a:solidFill>
          </c:spPr>
          <c:explosion val="0"/>
          <c:extLst>
            <c:ext xmlns:c14="http://schemas.microsoft.com/office/drawing/2007/8/2/chart" uri="{6F2FDCE9-48DA-4B69-8628-5D25D57E5C99}">
              <c14:invertSolidFillFmt>
                <c14:spPr>
                  <a:solidFill>
                    <a:srgbClr val="3C3C3C"/>
                  </a:solidFill>
                </c14:spPr>
              </c14:invertSolidFillFmt>
            </c:ext>
          </c:extLst>
          <c:dPt>
            <c:idx val="0"/>
            <c:spPr>
              <a:solidFill>
                <a:srgbClr val="FF99FF"/>
              </a:solidFill>
              <a:ln w="12700">
                <a:solidFill>
                  <a:srgbClr val="FFFFFF"/>
                </a:solidFill>
              </a:ln>
            </c:spPr>
          </c:dPt>
          <c:dPt>
            <c:idx val="1"/>
            <c:spPr>
              <a:solidFill>
                <a:srgbClr val="FF9966"/>
              </a:solidFill>
              <a:ln w="12700">
                <a:solidFill>
                  <a:srgbClr val="FFFFFF"/>
                </a:solidFill>
              </a:ln>
            </c:spPr>
          </c:dPt>
          <c:dPt>
            <c:idx val="2"/>
            <c:spPr>
              <a:solidFill>
                <a:srgbClr val="AD86C6"/>
              </a:solidFill>
              <a:ln w="12700">
                <a:solidFill>
                  <a:srgbClr val="FFFFFF"/>
                </a:solidFill>
              </a:ln>
            </c:spPr>
          </c:dPt>
          <c:dPt>
            <c:idx val="3"/>
            <c:spPr>
              <a:solidFill>
                <a:srgbClr val="F7DF5A"/>
              </a:solidFill>
              <a:ln w="12700">
                <a:solidFill>
                  <a:srgbClr val="FFFFFF"/>
                </a:solidFill>
              </a:ln>
            </c:spPr>
          </c:dPt>
          <c:dPt>
            <c:idx val="4"/>
            <c:spPr>
              <a:solidFill>
                <a:srgbClr val="A5DBD6"/>
              </a:solidFill>
              <a:ln w="12700">
                <a:solidFill>
                  <a:srgbClr val="FFFFFF"/>
                </a:solidFill>
              </a:ln>
            </c:spPr>
          </c:dPt>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separator>
</c:separator>
            </c:dLbl>
            <c:dLbl>
              <c:idx val="1"/>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separator>
</c:separator>
            </c:dLbl>
            <c:dLbl>
              <c:idx val="2"/>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separator>
</c:separator>
            </c:dLbl>
            <c:dLbl>
              <c:idx val="3"/>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separator>
</c:separator>
            </c:dLbl>
            <c:dLbl>
              <c:idx val="4"/>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separator>
</c:separator>
            </c:dLbl>
            <c:numFmt formatCode="General" sourceLinked="1"/>
            <c:spPr>
              <a:noFill/>
              <a:ln>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0"/>
            <c:showPercent val="0"/>
            <c:separator>
</c:separator>
          </c:dLbls>
          <c:cat>
            <c:strRef>
              <c:f>Results!$D$17:$D$21</c:f>
              <c:strCache/>
            </c:strRef>
          </c:cat>
          <c:val>
            <c:numRef>
              <c:f>Results!$E$17:$E$21</c:f>
              <c:numCache/>
            </c:numRef>
          </c:val>
        </c:ser>
      </c:pieChart>
      <c:spPr>
        <a:noFill/>
        <a:ln>
          <a:noFill/>
        </a:ln>
      </c:spPr>
    </c:plotArea>
    <c:plotVisOnly val="1"/>
    <c:dispBlanksAs val="zero"/>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65"/>
          <c:y val="0.2845"/>
          <c:w val="0.45275"/>
          <c:h val="0.602"/>
        </c:manualLayout>
      </c:layout>
      <c:pieChart>
        <c:varyColors val="1"/>
        <c:ser>
          <c:idx val="0"/>
          <c:order val="0"/>
          <c:spPr>
            <a:solidFill>
              <a:srgbClr val="9999FF"/>
            </a:solidFill>
          </c:spPr>
          <c:explosion val="0"/>
          <c:extLst>
            <c:ext xmlns:c14="http://schemas.microsoft.com/office/drawing/2007/8/2/chart" uri="{6F2FDCE9-48DA-4B69-8628-5D25D57E5C99}">
              <c14:invertSolidFillFmt>
                <c14:spPr>
                  <a:solidFill>
                    <a:srgbClr val="3C3C3C"/>
                  </a:solidFill>
                </c14:spPr>
              </c14:invertSolidFillFmt>
            </c:ext>
          </c:extLst>
          <c:dPt>
            <c:idx val="0"/>
            <c:spPr>
              <a:solidFill>
                <a:srgbClr val="FF99FF"/>
              </a:solidFill>
              <a:ln w="12700">
                <a:solidFill>
                  <a:srgbClr val="FFFFFF"/>
                </a:solidFill>
              </a:ln>
            </c:spPr>
          </c:dPt>
          <c:dPt>
            <c:idx val="1"/>
            <c:spPr>
              <a:solidFill>
                <a:srgbClr val="FF99FF"/>
              </a:solidFill>
              <a:ln w="12700">
                <a:solidFill>
                  <a:srgbClr val="FF99FF"/>
                </a:solidFill>
              </a:ln>
            </c:spPr>
          </c:dPt>
          <c:dPt>
            <c:idx val="2"/>
            <c:spPr>
              <a:solidFill>
                <a:srgbClr val="FF9966"/>
              </a:solidFill>
              <a:ln w="12700">
                <a:solidFill>
                  <a:srgbClr val="FFFFFF"/>
                </a:solidFill>
              </a:ln>
            </c:spPr>
          </c:dPt>
          <c:dPt>
            <c:idx val="3"/>
            <c:spPr>
              <a:solidFill>
                <a:srgbClr val="AD86C6"/>
              </a:solidFill>
              <a:ln w="12700">
                <a:solidFill>
                  <a:srgbClr val="FFFFFF"/>
                </a:solidFill>
              </a:ln>
            </c:spPr>
          </c:dPt>
          <c:dPt>
            <c:idx val="4"/>
            <c:spPr>
              <a:solidFill>
                <a:srgbClr val="F7DF5A"/>
              </a:solidFill>
              <a:ln w="12700">
                <a:solidFill>
                  <a:srgbClr val="FFFFFF"/>
                </a:solidFill>
              </a:ln>
            </c:spPr>
          </c:dPt>
          <c:dPt>
            <c:idx val="5"/>
            <c:spPr>
              <a:solidFill>
                <a:srgbClr val="A5DBD6"/>
              </a:solidFill>
              <a:ln w="3175">
                <a:noFill/>
              </a:ln>
            </c:spPr>
          </c:dPt>
          <c:dLbls>
            <c:numFmt formatCode="General" sourceLinked="1"/>
            <c:spPr>
              <a:noFill/>
              <a:ln>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0"/>
            <c:showPercent val="0"/>
            <c:separator>
</c:separator>
          </c:dLbls>
          <c:cat>
            <c:strRef>
              <c:f>Print!$D$30:$D$35</c:f>
              <c:strCache/>
            </c:strRef>
          </c:cat>
          <c:val>
            <c:numRef>
              <c:f>Print!$E$30:$E$35</c:f>
              <c:numCache/>
            </c:numRef>
          </c:val>
        </c:ser>
      </c:pieChart>
      <c:spPr>
        <a:noFill/>
        <a:ln>
          <a:noFill/>
        </a:ln>
      </c:spPr>
    </c:plotArea>
    <c:plotVisOnly val="1"/>
    <c:dispBlanksAs val="zero"/>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Financial-Commitments'!A1" /><Relationship Id="rId2" Type="http://schemas.openxmlformats.org/officeDocument/2006/relationships/hyperlink" Target="#'Home-Utilities'!A1" /><Relationship Id="rId3" Type="http://schemas.openxmlformats.org/officeDocument/2006/relationships/hyperlink" Target="#'Education-Health'!A1" /><Relationship Id="rId4" Type="http://schemas.openxmlformats.org/officeDocument/2006/relationships/hyperlink" Target="#'Shopping-Transport'!A1" /><Relationship Id="rId5" Type="http://schemas.openxmlformats.org/officeDocument/2006/relationships/hyperlink" Target="#'Entertainment-Eating-Out'!A1" /><Relationship Id="rId6" Type="http://schemas.openxmlformats.org/officeDocument/2006/relationships/hyperlink" Target="#Income!A1" /><Relationship Id="rId7" Type="http://schemas.openxmlformats.org/officeDocument/2006/relationships/image" Target="../media/image1.png" /><Relationship Id="rId8" Type="http://schemas.openxmlformats.org/officeDocument/2006/relationships/hyperlink" Target="http://www.moneysmart.gov.au/" TargetMode="External" /><Relationship Id="rId9" Type="http://schemas.openxmlformats.org/officeDocument/2006/relationships/hyperlink" Target="http://www.moneysmart.gov.au/" TargetMode="External" /><Relationship Id="rId10" Type="http://schemas.openxmlformats.org/officeDocument/2006/relationships/image" Target="../media/image2.png" /><Relationship Id="rId11" Type="http://schemas.openxmlformats.org/officeDocument/2006/relationships/hyperlink" Target="#Income!A1" /><Relationship Id="rId12" Type="http://schemas.openxmlformats.org/officeDocument/2006/relationships/image" Target="../media/image3.png" /><Relationship Id="rId13" Type="http://schemas.openxmlformats.org/officeDocument/2006/relationships/hyperlink" Target="#Print!A1" /><Relationship Id="rId14" Type="http://schemas.openxmlformats.org/officeDocument/2006/relationships/hyperlink" Target="#Print!A1" /><Relationship Id="rId15" Type="http://schemas.openxmlformats.org/officeDocument/2006/relationships/hyperlink" Target="#Results!A1"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png" /><Relationship Id="rId3" Type="http://schemas.openxmlformats.org/officeDocument/2006/relationships/hyperlink" Target="#Income!D9" /><Relationship Id="rId4" Type="http://schemas.openxmlformats.org/officeDocument/2006/relationships/hyperlink" Target="#Income!D9" /><Relationship Id="rId5" Type="http://schemas.openxmlformats.org/officeDocument/2006/relationships/hyperlink" Target="#Income!D10" /><Relationship Id="rId6" Type="http://schemas.openxmlformats.org/officeDocument/2006/relationships/hyperlink" Target="#Income!D10" /><Relationship Id="rId7" Type="http://schemas.openxmlformats.org/officeDocument/2006/relationships/hyperlink" Target="#Income!D13" /><Relationship Id="rId8" Type="http://schemas.openxmlformats.org/officeDocument/2006/relationships/hyperlink" Target="#Income!D13" /><Relationship Id="rId9" Type="http://schemas.openxmlformats.org/officeDocument/2006/relationships/hyperlink" Target="#Income!D12" /><Relationship Id="rId10" Type="http://schemas.openxmlformats.org/officeDocument/2006/relationships/hyperlink" Target="#Income!D12" /><Relationship Id="rId11" Type="http://schemas.openxmlformats.org/officeDocument/2006/relationships/hyperlink" Target="#'Financial-Commitments'!A1" /><Relationship Id="rId12" Type="http://schemas.openxmlformats.org/officeDocument/2006/relationships/image" Target="../media/image1.png" /><Relationship Id="rId13" Type="http://schemas.openxmlformats.org/officeDocument/2006/relationships/hyperlink" Target="http://www.moneysmart.gov.au/" TargetMode="External" /><Relationship Id="rId14" Type="http://schemas.openxmlformats.org/officeDocument/2006/relationships/hyperlink" Target="http://www.moneysmart.gov.au/" TargetMode="External" /><Relationship Id="rId15" Type="http://schemas.openxmlformats.org/officeDocument/2006/relationships/hyperlink" Target="#'Financial-Commitments'!A1" /><Relationship Id="rId16" Type="http://schemas.openxmlformats.org/officeDocument/2006/relationships/hyperlink" Target="#'Home-Utilities'!A1" /><Relationship Id="rId17" Type="http://schemas.openxmlformats.org/officeDocument/2006/relationships/hyperlink" Target="#'Education-Health'!A1" /><Relationship Id="rId18" Type="http://schemas.openxmlformats.org/officeDocument/2006/relationships/hyperlink" Target="#'Shopping-Transport'!A1" /><Relationship Id="rId19" Type="http://schemas.openxmlformats.org/officeDocument/2006/relationships/hyperlink" Target="#'Entertainment-Eating-Out'!A1" /><Relationship Id="rId20" Type="http://schemas.openxmlformats.org/officeDocument/2006/relationships/hyperlink" Target="#Income!A1" /><Relationship Id="rId21" Type="http://schemas.openxmlformats.org/officeDocument/2006/relationships/hyperlink" Target="#Results!A1" /><Relationship Id="rId22" Type="http://schemas.openxmlformats.org/officeDocument/2006/relationships/image" Target="../media/image3.png" /><Relationship Id="rId23" Type="http://schemas.openxmlformats.org/officeDocument/2006/relationships/hyperlink" Target="#Print!A1" /><Relationship Id="rId24" Type="http://schemas.openxmlformats.org/officeDocument/2006/relationships/hyperlink" Target="#Print!A1" /><Relationship Id="rId25" Type="http://schemas.openxmlformats.org/officeDocument/2006/relationships/hyperlink" Target="#'How-to-use'!A1"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ome-Utilities'!A1" /><Relationship Id="rId3" Type="http://schemas.openxmlformats.org/officeDocument/2006/relationships/hyperlink" Target="#Income!A1" /><Relationship Id="rId4" Type="http://schemas.openxmlformats.org/officeDocument/2006/relationships/image" Target="../media/image4.png" /><Relationship Id="rId5" Type="http://schemas.openxmlformats.org/officeDocument/2006/relationships/hyperlink" Target="#'Financial-Commitments'!D13" /><Relationship Id="rId6" Type="http://schemas.openxmlformats.org/officeDocument/2006/relationships/hyperlink" Target="#'Financial-Commitments'!D13" /><Relationship Id="rId7" Type="http://schemas.openxmlformats.org/officeDocument/2006/relationships/hyperlink" Target="#'Financial-Commitments'!D21" /><Relationship Id="rId8" Type="http://schemas.openxmlformats.org/officeDocument/2006/relationships/hyperlink" Target="#'Financial-Commitments'!D21" /><Relationship Id="rId9" Type="http://schemas.openxmlformats.org/officeDocument/2006/relationships/hyperlink" Target="#'Financial-Commitments'!D16" /><Relationship Id="rId10" Type="http://schemas.openxmlformats.org/officeDocument/2006/relationships/hyperlink" Target="#'Financial-Commitments'!D16" /><Relationship Id="rId11" Type="http://schemas.openxmlformats.org/officeDocument/2006/relationships/hyperlink" Target="#'Financial-Commitments'!D22" /><Relationship Id="rId12" Type="http://schemas.openxmlformats.org/officeDocument/2006/relationships/hyperlink" Target="#'Financial-Commitments'!D22" /><Relationship Id="rId13" Type="http://schemas.openxmlformats.org/officeDocument/2006/relationships/hyperlink" Target="#'Financial-Commitments'!D12" /><Relationship Id="rId14" Type="http://schemas.openxmlformats.org/officeDocument/2006/relationships/hyperlink" Target="#'Financial-Commitments'!D12" /><Relationship Id="rId15" Type="http://schemas.openxmlformats.org/officeDocument/2006/relationships/image" Target="../media/image1.png" /><Relationship Id="rId16" Type="http://schemas.openxmlformats.org/officeDocument/2006/relationships/hyperlink" Target="http://www.moneysmart.gov.au/" TargetMode="External" /><Relationship Id="rId17" Type="http://schemas.openxmlformats.org/officeDocument/2006/relationships/hyperlink" Target="http://www.moneysmart.gov.au/" TargetMode="External" /><Relationship Id="rId18" Type="http://schemas.openxmlformats.org/officeDocument/2006/relationships/hyperlink" Target="#'Financial-Commitments'!A1" /><Relationship Id="rId19" Type="http://schemas.openxmlformats.org/officeDocument/2006/relationships/hyperlink" Target="#'Home-Utilities'!A1" /><Relationship Id="rId20" Type="http://schemas.openxmlformats.org/officeDocument/2006/relationships/hyperlink" Target="#'Education-Health'!A1" /><Relationship Id="rId21" Type="http://schemas.openxmlformats.org/officeDocument/2006/relationships/hyperlink" Target="#'Shopping-Transport'!A1" /><Relationship Id="rId22" Type="http://schemas.openxmlformats.org/officeDocument/2006/relationships/hyperlink" Target="#'Entertainment-Eating-Out'!A1" /><Relationship Id="rId23" Type="http://schemas.openxmlformats.org/officeDocument/2006/relationships/hyperlink" Target="#Income!A1" /><Relationship Id="rId24" Type="http://schemas.openxmlformats.org/officeDocument/2006/relationships/hyperlink" Target="#Results!A1" /><Relationship Id="rId25" Type="http://schemas.openxmlformats.org/officeDocument/2006/relationships/image" Target="../media/image3.png" /><Relationship Id="rId26" Type="http://schemas.openxmlformats.org/officeDocument/2006/relationships/hyperlink" Target="#Print!A1" /><Relationship Id="rId27" Type="http://schemas.openxmlformats.org/officeDocument/2006/relationships/hyperlink" Target="#Print!A1"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Education-Health'!A1" /><Relationship Id="rId3" Type="http://schemas.openxmlformats.org/officeDocument/2006/relationships/hyperlink" Target="#'Financial-Commitments'!A1" /><Relationship Id="rId4" Type="http://schemas.openxmlformats.org/officeDocument/2006/relationships/image" Target="../media/image4.png" /><Relationship Id="rId5" Type="http://schemas.openxmlformats.org/officeDocument/2006/relationships/hyperlink" Target="#'Home-Utilities'!D12" /><Relationship Id="rId6" Type="http://schemas.openxmlformats.org/officeDocument/2006/relationships/hyperlink" Target="#'Home-Utilities'!D12" /><Relationship Id="rId7" Type="http://schemas.openxmlformats.org/officeDocument/2006/relationships/hyperlink" Target="#'Home-Utilities'!D23" /><Relationship Id="rId8" Type="http://schemas.openxmlformats.org/officeDocument/2006/relationships/hyperlink" Target="#'Home-Utilities'!D23" /><Relationship Id="rId9" Type="http://schemas.openxmlformats.org/officeDocument/2006/relationships/hyperlink" Target="#'Home-Utilities'!D24" /><Relationship Id="rId10" Type="http://schemas.openxmlformats.org/officeDocument/2006/relationships/hyperlink" Target="#'Home-Utilities'!D24" /><Relationship Id="rId11" Type="http://schemas.openxmlformats.org/officeDocument/2006/relationships/image" Target="../media/image1.png" /><Relationship Id="rId12" Type="http://schemas.openxmlformats.org/officeDocument/2006/relationships/hyperlink" Target="http://www.moneysmart.gov.au/" TargetMode="External" /><Relationship Id="rId13" Type="http://schemas.openxmlformats.org/officeDocument/2006/relationships/hyperlink" Target="http://www.moneysmart.gov.au/" TargetMode="External" /><Relationship Id="rId14" Type="http://schemas.openxmlformats.org/officeDocument/2006/relationships/hyperlink" Target="#'Financial-Commitments'!A1" /><Relationship Id="rId15" Type="http://schemas.openxmlformats.org/officeDocument/2006/relationships/hyperlink" Target="#'Home-Utilities'!A1" /><Relationship Id="rId16" Type="http://schemas.openxmlformats.org/officeDocument/2006/relationships/hyperlink" Target="#'Education-Health'!A1" /><Relationship Id="rId17" Type="http://schemas.openxmlformats.org/officeDocument/2006/relationships/hyperlink" Target="#'Shopping-Transport'!A1" /><Relationship Id="rId18" Type="http://schemas.openxmlformats.org/officeDocument/2006/relationships/hyperlink" Target="#'Entertainment-Eating-Out'!A1" /><Relationship Id="rId19" Type="http://schemas.openxmlformats.org/officeDocument/2006/relationships/hyperlink" Target="#Income!A1" /><Relationship Id="rId20" Type="http://schemas.openxmlformats.org/officeDocument/2006/relationships/hyperlink" Target="#Results!A1" /><Relationship Id="rId21" Type="http://schemas.openxmlformats.org/officeDocument/2006/relationships/image" Target="../media/image3.png" /><Relationship Id="rId22" Type="http://schemas.openxmlformats.org/officeDocument/2006/relationships/hyperlink" Target="#Print!A1" /><Relationship Id="rId23" Type="http://schemas.openxmlformats.org/officeDocument/2006/relationships/hyperlink" Target="#Print!A1"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hopping-Transport'!A1" /><Relationship Id="rId3" Type="http://schemas.openxmlformats.org/officeDocument/2006/relationships/hyperlink" Target="#'Home-Utilities'!A1" /><Relationship Id="rId4" Type="http://schemas.openxmlformats.org/officeDocument/2006/relationships/image" Target="../media/image4.png" /><Relationship Id="rId5" Type="http://schemas.openxmlformats.org/officeDocument/2006/relationships/hyperlink" Target="#'Education-Health'!D21" /><Relationship Id="rId6" Type="http://schemas.openxmlformats.org/officeDocument/2006/relationships/hyperlink" Target="#'Education-Health'!D21" /><Relationship Id="rId7" Type="http://schemas.openxmlformats.org/officeDocument/2006/relationships/hyperlink" Target="#'Education-Health'!D23" /><Relationship Id="rId8" Type="http://schemas.openxmlformats.org/officeDocument/2006/relationships/hyperlink" Target="#'Education-Health'!D23" /><Relationship Id="rId9" Type="http://schemas.openxmlformats.org/officeDocument/2006/relationships/hyperlink" Target="#'Education-Health'!D24" /><Relationship Id="rId10" Type="http://schemas.openxmlformats.org/officeDocument/2006/relationships/hyperlink" Target="#'Education-Health'!D24" /><Relationship Id="rId11" Type="http://schemas.openxmlformats.org/officeDocument/2006/relationships/hyperlink" Target="#'Education-Health'!D15" /><Relationship Id="rId12" Type="http://schemas.openxmlformats.org/officeDocument/2006/relationships/hyperlink" Target="#'Education-Health'!D15" /><Relationship Id="rId13" Type="http://schemas.openxmlformats.org/officeDocument/2006/relationships/hyperlink" Target="#'Education-Health'!D20" /><Relationship Id="rId14" Type="http://schemas.openxmlformats.org/officeDocument/2006/relationships/hyperlink" Target="#'Education-Health'!D20" /><Relationship Id="rId15" Type="http://schemas.openxmlformats.org/officeDocument/2006/relationships/hyperlink" Target="#'Education-Health'!D11" /><Relationship Id="rId16" Type="http://schemas.openxmlformats.org/officeDocument/2006/relationships/hyperlink" Target="#'Education-Health'!D11" /><Relationship Id="rId17" Type="http://schemas.openxmlformats.org/officeDocument/2006/relationships/image" Target="../media/image1.png" /><Relationship Id="rId18" Type="http://schemas.openxmlformats.org/officeDocument/2006/relationships/hyperlink" Target="http://www.moneysmart.gov.au/" TargetMode="External" /><Relationship Id="rId19" Type="http://schemas.openxmlformats.org/officeDocument/2006/relationships/hyperlink" Target="http://www.moneysmart.gov.au/" TargetMode="External" /><Relationship Id="rId20" Type="http://schemas.openxmlformats.org/officeDocument/2006/relationships/hyperlink" Target="#'Financial-Commitments'!A1" /><Relationship Id="rId21" Type="http://schemas.openxmlformats.org/officeDocument/2006/relationships/hyperlink" Target="#'Home-Utilities'!A1" /><Relationship Id="rId22" Type="http://schemas.openxmlformats.org/officeDocument/2006/relationships/hyperlink" Target="#'Education-Health'!A1" /><Relationship Id="rId23" Type="http://schemas.openxmlformats.org/officeDocument/2006/relationships/hyperlink" Target="#'Shopping-Transport'!A1" /><Relationship Id="rId24" Type="http://schemas.openxmlformats.org/officeDocument/2006/relationships/hyperlink" Target="#'Entertainment-Eating-Out'!A1" /><Relationship Id="rId25" Type="http://schemas.openxmlformats.org/officeDocument/2006/relationships/hyperlink" Target="#Income!A1" /><Relationship Id="rId26" Type="http://schemas.openxmlformats.org/officeDocument/2006/relationships/hyperlink" Target="#Results!A1" /><Relationship Id="rId27" Type="http://schemas.openxmlformats.org/officeDocument/2006/relationships/image" Target="../media/image3.png" /><Relationship Id="rId28" Type="http://schemas.openxmlformats.org/officeDocument/2006/relationships/hyperlink" Target="#Print!A1" /><Relationship Id="rId29" Type="http://schemas.openxmlformats.org/officeDocument/2006/relationships/hyperlink" Target="#Print!A1"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Entertainment-Eating-Out'!A1" /><Relationship Id="rId3" Type="http://schemas.openxmlformats.org/officeDocument/2006/relationships/hyperlink" Target="#'Education-Health'!A1" /><Relationship Id="rId4" Type="http://schemas.openxmlformats.org/officeDocument/2006/relationships/image" Target="../media/image4.png" /><Relationship Id="rId5" Type="http://schemas.openxmlformats.org/officeDocument/2006/relationships/hyperlink" Target="#'Shopping-Transport'!D16" /><Relationship Id="rId6" Type="http://schemas.openxmlformats.org/officeDocument/2006/relationships/hyperlink" Target="#'Shopping-Transport'!D16" /><Relationship Id="rId7" Type="http://schemas.openxmlformats.org/officeDocument/2006/relationships/hyperlink" Target="#'Shopping-Transport'!D20" /><Relationship Id="rId8" Type="http://schemas.openxmlformats.org/officeDocument/2006/relationships/hyperlink" Target="#'Shopping-Transport'!D20" /><Relationship Id="rId9" Type="http://schemas.openxmlformats.org/officeDocument/2006/relationships/hyperlink" Target="#'Shopping-Transport'!D15" /><Relationship Id="rId10" Type="http://schemas.openxmlformats.org/officeDocument/2006/relationships/hyperlink" Target="#'Shopping-Transport'!D15" /><Relationship Id="rId11" Type="http://schemas.openxmlformats.org/officeDocument/2006/relationships/hyperlink" Target="#'Shopping-Transport'!D26" /><Relationship Id="rId12" Type="http://schemas.openxmlformats.org/officeDocument/2006/relationships/hyperlink" Target="#'Shopping-Transport'!D26" /><Relationship Id="rId13" Type="http://schemas.openxmlformats.org/officeDocument/2006/relationships/image" Target="../media/image1.png" /><Relationship Id="rId14" Type="http://schemas.openxmlformats.org/officeDocument/2006/relationships/hyperlink" Target="http://www.moneysmart.gov.au/" TargetMode="External" /><Relationship Id="rId15" Type="http://schemas.openxmlformats.org/officeDocument/2006/relationships/hyperlink" Target="http://www.moneysmart.gov.au/" TargetMode="External" /><Relationship Id="rId16" Type="http://schemas.openxmlformats.org/officeDocument/2006/relationships/hyperlink" Target="#'Financial-Commitments'!A1" /><Relationship Id="rId17" Type="http://schemas.openxmlformats.org/officeDocument/2006/relationships/hyperlink" Target="#'Home-Utilities'!A1" /><Relationship Id="rId18" Type="http://schemas.openxmlformats.org/officeDocument/2006/relationships/hyperlink" Target="#'Education-Health'!A1" /><Relationship Id="rId19" Type="http://schemas.openxmlformats.org/officeDocument/2006/relationships/hyperlink" Target="#'Shopping-Transport'!A1" /><Relationship Id="rId20" Type="http://schemas.openxmlformats.org/officeDocument/2006/relationships/hyperlink" Target="#'Entertainment-Eating-Out'!A1" /><Relationship Id="rId21" Type="http://schemas.openxmlformats.org/officeDocument/2006/relationships/hyperlink" Target="#Income!A1" /><Relationship Id="rId22" Type="http://schemas.openxmlformats.org/officeDocument/2006/relationships/hyperlink" Target="#Results!A1" /><Relationship Id="rId23" Type="http://schemas.openxmlformats.org/officeDocument/2006/relationships/image" Target="../media/image3.png" /><Relationship Id="rId24" Type="http://schemas.openxmlformats.org/officeDocument/2006/relationships/hyperlink" Target="#Print!A1" /><Relationship Id="rId25" Type="http://schemas.openxmlformats.org/officeDocument/2006/relationships/hyperlink" Target="#Print!A1"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Results!A1" /><Relationship Id="rId3" Type="http://schemas.openxmlformats.org/officeDocument/2006/relationships/hyperlink" Target="#'Shopping-Transport'!A1" /><Relationship Id="rId4" Type="http://schemas.openxmlformats.org/officeDocument/2006/relationships/image" Target="../media/image4.png" /><Relationship Id="rId5" Type="http://schemas.openxmlformats.org/officeDocument/2006/relationships/hyperlink" Target="#'Entertainment-Eating-Out'!D17" /><Relationship Id="rId6" Type="http://schemas.openxmlformats.org/officeDocument/2006/relationships/hyperlink" Target="#'Entertainment-Eating-Out'!D17" /><Relationship Id="rId7" Type="http://schemas.openxmlformats.org/officeDocument/2006/relationships/hyperlink" Target="#'Entertainment-Eating-Out'!D12" /><Relationship Id="rId8" Type="http://schemas.openxmlformats.org/officeDocument/2006/relationships/hyperlink" Target="#'Entertainment-Eating-Out'!D12" /><Relationship Id="rId9" Type="http://schemas.openxmlformats.org/officeDocument/2006/relationships/image" Target="../media/image1.png" /><Relationship Id="rId10" Type="http://schemas.openxmlformats.org/officeDocument/2006/relationships/hyperlink" Target="http://www.moneysmart.gov.au/" TargetMode="External" /><Relationship Id="rId11" Type="http://schemas.openxmlformats.org/officeDocument/2006/relationships/hyperlink" Target="http://www.moneysmart.gov.au/" TargetMode="External" /><Relationship Id="rId12" Type="http://schemas.openxmlformats.org/officeDocument/2006/relationships/hyperlink" Target="#'Financial-Commitments'!A1" /><Relationship Id="rId13" Type="http://schemas.openxmlformats.org/officeDocument/2006/relationships/hyperlink" Target="#'Home-Utilities'!A1" /><Relationship Id="rId14" Type="http://schemas.openxmlformats.org/officeDocument/2006/relationships/hyperlink" Target="#'Education-Health'!A1" /><Relationship Id="rId15" Type="http://schemas.openxmlformats.org/officeDocument/2006/relationships/hyperlink" Target="#'Shopping-Transport'!A1" /><Relationship Id="rId16" Type="http://schemas.openxmlformats.org/officeDocument/2006/relationships/hyperlink" Target="#'Entertainment-Eating-Out'!A1" /><Relationship Id="rId17" Type="http://schemas.openxmlformats.org/officeDocument/2006/relationships/hyperlink" Target="#Income!A1" /><Relationship Id="rId18" Type="http://schemas.openxmlformats.org/officeDocument/2006/relationships/hyperlink" Target="#Results!A1" /><Relationship Id="rId19" Type="http://schemas.openxmlformats.org/officeDocument/2006/relationships/image" Target="../media/image3.png" /><Relationship Id="rId20" Type="http://schemas.openxmlformats.org/officeDocument/2006/relationships/hyperlink" Target="#Print!A1" /><Relationship Id="rId21" Type="http://schemas.openxmlformats.org/officeDocument/2006/relationships/hyperlink" Target="#Print!A1" /></Relationships>
</file>

<file path=xl/drawings/_rels/drawing8.xml.rels><?xml version="1.0" encoding="utf-8" standalone="yes"?><Relationships xmlns="http://schemas.openxmlformats.org/package/2006/relationships"><Relationship Id="rId1" Type="http://schemas.openxmlformats.org/officeDocument/2006/relationships/hyperlink" Target="#'Entertainment-Eating-Out'!A1" /><Relationship Id="rId2" Type="http://schemas.openxmlformats.org/officeDocument/2006/relationships/image" Target="../media/image1.png" /><Relationship Id="rId3" Type="http://schemas.openxmlformats.org/officeDocument/2006/relationships/hyperlink" Target="http://www.moneysmart.gov.au/" TargetMode="External" /><Relationship Id="rId4" Type="http://schemas.openxmlformats.org/officeDocument/2006/relationships/hyperlink" Target="http://www.moneysmart.gov.au/" TargetMode="External" /><Relationship Id="rId5" Type="http://schemas.openxmlformats.org/officeDocument/2006/relationships/chart" Target="/xl/charts/chart1.xml" /><Relationship Id="rId6" Type="http://schemas.openxmlformats.org/officeDocument/2006/relationships/hyperlink" Target="#'Financial-Commitments'!A1" /><Relationship Id="rId7" Type="http://schemas.openxmlformats.org/officeDocument/2006/relationships/hyperlink" Target="#'Home-Utilities'!A1" /><Relationship Id="rId8" Type="http://schemas.openxmlformats.org/officeDocument/2006/relationships/hyperlink" Target="#'Education-Health'!A1" /><Relationship Id="rId9" Type="http://schemas.openxmlformats.org/officeDocument/2006/relationships/hyperlink" Target="#'Shopping-Transport'!A1" /><Relationship Id="rId10" Type="http://schemas.openxmlformats.org/officeDocument/2006/relationships/hyperlink" Target="#'Entertainment-Eating-Out'!A1" /><Relationship Id="rId11" Type="http://schemas.openxmlformats.org/officeDocument/2006/relationships/hyperlink" Target="#Income!A1" /><Relationship Id="rId12" Type="http://schemas.openxmlformats.org/officeDocument/2006/relationships/hyperlink" Target="#Results!A1" /><Relationship Id="rId13" Type="http://schemas.openxmlformats.org/officeDocument/2006/relationships/image" Target="../media/image2.png" /><Relationship Id="rId14" Type="http://schemas.openxmlformats.org/officeDocument/2006/relationships/image" Target="../media/image3.png" /><Relationship Id="rId15" Type="http://schemas.openxmlformats.org/officeDocument/2006/relationships/hyperlink" Target="#Print!A1" /><Relationship Id="rId16" Type="http://schemas.openxmlformats.org/officeDocument/2006/relationships/hyperlink" Target="#Print!A1" /><Relationship Id="rId17" Type="http://schemas.openxmlformats.org/officeDocument/2006/relationships/hyperlink" Target="#Print!A1" /><Relationship Id="rId18" Type="http://schemas.openxmlformats.org/officeDocument/2006/relationships/hyperlink" Target="#Print!A1" /></Relationships>
</file>

<file path=xl/drawings/_rels/drawing9.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 Id="rId3" Type="http://schemas.openxmlformats.org/officeDocument/2006/relationships/hyperlink" Target="http://www.moneysmart.gov.au/" TargetMode="External" /><Relationship Id="rId4" Type="http://schemas.openxmlformats.org/officeDocument/2006/relationships/hyperlink" Target="http://www.moneysmart.gov.au/" TargetMode="External" /><Relationship Id="rId5" Type="http://schemas.openxmlformats.org/officeDocument/2006/relationships/hyperlink" Target="#Results!A1" /><Relationship Id="rId6" Type="http://schemas.openxmlformats.org/officeDocument/2006/relationships/image" Target="../media/image2.png" /><Relationship Id="rId7" Type="http://schemas.openxmlformats.org/officeDocument/2006/relationships/hyperlink" Target="#Results!A1" /><Relationship Id="rId8"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9</xdr:row>
      <xdr:rowOff>38100</xdr:rowOff>
    </xdr:from>
    <xdr:to>
      <xdr:col>9</xdr:col>
      <xdr:colOff>152400</xdr:colOff>
      <xdr:row>9</xdr:row>
      <xdr:rowOff>171450</xdr:rowOff>
    </xdr:to>
    <xdr:sp>
      <xdr:nvSpPr>
        <xdr:cNvPr id="1" name="Rectangle 12"/>
        <xdr:cNvSpPr>
          <a:spLocks/>
        </xdr:cNvSpPr>
      </xdr:nvSpPr>
      <xdr:spPr>
        <a:xfrm>
          <a:off x="8991600" y="1876425"/>
          <a:ext cx="142875" cy="133350"/>
        </a:xfrm>
        <a:prstGeom prst="rect">
          <a:avLst/>
        </a:prstGeom>
        <a:solidFill>
          <a:srgbClr val="94AEDE"/>
        </a:solidFill>
        <a:ln w="25560" cmpd="sng">
          <a:solidFill>
            <a:srgbClr val="213C94"/>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14</xdr:row>
      <xdr:rowOff>38100</xdr:rowOff>
    </xdr:from>
    <xdr:to>
      <xdr:col>9</xdr:col>
      <xdr:colOff>133350</xdr:colOff>
      <xdr:row>14</xdr:row>
      <xdr:rowOff>180975</xdr:rowOff>
    </xdr:to>
    <xdr:sp>
      <xdr:nvSpPr>
        <xdr:cNvPr id="2" name="Rectangle 13"/>
        <xdr:cNvSpPr>
          <a:spLocks/>
        </xdr:cNvSpPr>
      </xdr:nvSpPr>
      <xdr:spPr>
        <a:xfrm>
          <a:off x="8972550" y="2924175"/>
          <a:ext cx="142875" cy="142875"/>
        </a:xfrm>
        <a:prstGeom prst="rect">
          <a:avLst/>
        </a:prstGeom>
        <a:solidFill>
          <a:srgbClr val="FFA2EF"/>
        </a:solidFill>
        <a:ln w="25560" cmpd="sng">
          <a:solidFill>
            <a:srgbClr val="84047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15</xdr:row>
      <xdr:rowOff>38100</xdr:rowOff>
    </xdr:from>
    <xdr:to>
      <xdr:col>9</xdr:col>
      <xdr:colOff>133350</xdr:colOff>
      <xdr:row>15</xdr:row>
      <xdr:rowOff>180975</xdr:rowOff>
    </xdr:to>
    <xdr:sp>
      <xdr:nvSpPr>
        <xdr:cNvPr id="3" name="Rectangle 14"/>
        <xdr:cNvSpPr>
          <a:spLocks/>
        </xdr:cNvSpPr>
      </xdr:nvSpPr>
      <xdr:spPr>
        <a:xfrm>
          <a:off x="8972550" y="3133725"/>
          <a:ext cx="142875" cy="142875"/>
        </a:xfrm>
        <a:prstGeom prst="rect">
          <a:avLst/>
        </a:prstGeom>
        <a:solidFill>
          <a:srgbClr val="F79A6B"/>
        </a:solidFill>
        <a:ln w="25560" cmpd="sng">
          <a:solidFill>
            <a:srgbClr val="94301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16</xdr:row>
      <xdr:rowOff>38100</xdr:rowOff>
    </xdr:from>
    <xdr:to>
      <xdr:col>9</xdr:col>
      <xdr:colOff>133350</xdr:colOff>
      <xdr:row>16</xdr:row>
      <xdr:rowOff>180975</xdr:rowOff>
    </xdr:to>
    <xdr:sp>
      <xdr:nvSpPr>
        <xdr:cNvPr id="4" name="Rectangle 15"/>
        <xdr:cNvSpPr>
          <a:spLocks/>
        </xdr:cNvSpPr>
      </xdr:nvSpPr>
      <xdr:spPr>
        <a:xfrm>
          <a:off x="8972550" y="3343275"/>
          <a:ext cx="142875" cy="142875"/>
        </a:xfrm>
        <a:prstGeom prst="rect">
          <a:avLst/>
        </a:prstGeom>
        <a:solidFill>
          <a:srgbClr val="F79A6B"/>
        </a:solidFill>
        <a:ln w="25560" cmpd="sng">
          <a:solidFill>
            <a:srgbClr val="94301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17</xdr:row>
      <xdr:rowOff>38100</xdr:rowOff>
    </xdr:from>
    <xdr:to>
      <xdr:col>9</xdr:col>
      <xdr:colOff>133350</xdr:colOff>
      <xdr:row>17</xdr:row>
      <xdr:rowOff>180975</xdr:rowOff>
    </xdr:to>
    <xdr:sp>
      <xdr:nvSpPr>
        <xdr:cNvPr id="5" name="Rectangle 16"/>
        <xdr:cNvSpPr>
          <a:spLocks/>
        </xdr:cNvSpPr>
      </xdr:nvSpPr>
      <xdr:spPr>
        <a:xfrm>
          <a:off x="8972550" y="3552825"/>
          <a:ext cx="142875" cy="142875"/>
        </a:xfrm>
        <a:prstGeom prst="rect">
          <a:avLst/>
        </a:prstGeom>
        <a:solidFill>
          <a:srgbClr val="AD86C6"/>
        </a:solidFill>
        <a:ln w="25560" cmpd="sng">
          <a:solidFill>
            <a:srgbClr val="4A3C7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18</xdr:row>
      <xdr:rowOff>38100</xdr:rowOff>
    </xdr:from>
    <xdr:to>
      <xdr:col>9</xdr:col>
      <xdr:colOff>133350</xdr:colOff>
      <xdr:row>18</xdr:row>
      <xdr:rowOff>180975</xdr:rowOff>
    </xdr:to>
    <xdr:sp>
      <xdr:nvSpPr>
        <xdr:cNvPr id="6" name="Rectangle 17"/>
        <xdr:cNvSpPr>
          <a:spLocks/>
        </xdr:cNvSpPr>
      </xdr:nvSpPr>
      <xdr:spPr>
        <a:xfrm>
          <a:off x="8972550" y="3762375"/>
          <a:ext cx="142875" cy="142875"/>
        </a:xfrm>
        <a:prstGeom prst="rect">
          <a:avLst/>
        </a:prstGeom>
        <a:solidFill>
          <a:srgbClr val="AD86C6"/>
        </a:solidFill>
        <a:ln w="25560" cmpd="sng">
          <a:solidFill>
            <a:srgbClr val="4A3C7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19</xdr:row>
      <xdr:rowOff>47625</xdr:rowOff>
    </xdr:from>
    <xdr:to>
      <xdr:col>9</xdr:col>
      <xdr:colOff>133350</xdr:colOff>
      <xdr:row>19</xdr:row>
      <xdr:rowOff>180975</xdr:rowOff>
    </xdr:to>
    <xdr:sp>
      <xdr:nvSpPr>
        <xdr:cNvPr id="7" name="Rectangle 18"/>
        <xdr:cNvSpPr>
          <a:spLocks/>
        </xdr:cNvSpPr>
      </xdr:nvSpPr>
      <xdr:spPr>
        <a:xfrm>
          <a:off x="8972550" y="3981450"/>
          <a:ext cx="142875" cy="142875"/>
        </a:xfrm>
        <a:prstGeom prst="rect">
          <a:avLst/>
        </a:prstGeom>
        <a:solidFill>
          <a:srgbClr val="F7DF5A"/>
        </a:solidFill>
        <a:ln w="25560" cmpd="sng">
          <a:solidFill>
            <a:srgbClr val="9C65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20</xdr:row>
      <xdr:rowOff>47625</xdr:rowOff>
    </xdr:from>
    <xdr:to>
      <xdr:col>9</xdr:col>
      <xdr:colOff>133350</xdr:colOff>
      <xdr:row>20</xdr:row>
      <xdr:rowOff>180975</xdr:rowOff>
    </xdr:to>
    <xdr:sp>
      <xdr:nvSpPr>
        <xdr:cNvPr id="8" name="Rectangle 19"/>
        <xdr:cNvSpPr>
          <a:spLocks/>
        </xdr:cNvSpPr>
      </xdr:nvSpPr>
      <xdr:spPr>
        <a:xfrm>
          <a:off x="8972550" y="4191000"/>
          <a:ext cx="142875" cy="142875"/>
        </a:xfrm>
        <a:prstGeom prst="rect">
          <a:avLst/>
        </a:prstGeom>
        <a:solidFill>
          <a:srgbClr val="F7DF5A"/>
        </a:solidFill>
        <a:ln w="25560" cmpd="sng">
          <a:solidFill>
            <a:srgbClr val="9C65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21</xdr:row>
      <xdr:rowOff>47625</xdr:rowOff>
    </xdr:from>
    <xdr:to>
      <xdr:col>9</xdr:col>
      <xdr:colOff>133350</xdr:colOff>
      <xdr:row>21</xdr:row>
      <xdr:rowOff>180975</xdr:rowOff>
    </xdr:to>
    <xdr:sp>
      <xdr:nvSpPr>
        <xdr:cNvPr id="9" name="Rectangle 20"/>
        <xdr:cNvSpPr>
          <a:spLocks/>
        </xdr:cNvSpPr>
      </xdr:nvSpPr>
      <xdr:spPr>
        <a:xfrm>
          <a:off x="8972550" y="4400550"/>
          <a:ext cx="142875" cy="142875"/>
        </a:xfrm>
        <a:prstGeom prst="rect">
          <a:avLst/>
        </a:prstGeom>
        <a:solidFill>
          <a:srgbClr val="A5DBD6"/>
        </a:solidFill>
        <a:ln w="25560" cmpd="sng">
          <a:solidFill>
            <a:srgbClr val="395652"/>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22</xdr:row>
      <xdr:rowOff>47625</xdr:rowOff>
    </xdr:from>
    <xdr:to>
      <xdr:col>9</xdr:col>
      <xdr:colOff>133350</xdr:colOff>
      <xdr:row>22</xdr:row>
      <xdr:rowOff>180975</xdr:rowOff>
    </xdr:to>
    <xdr:sp>
      <xdr:nvSpPr>
        <xdr:cNvPr id="10" name="Rectangle 21"/>
        <xdr:cNvSpPr>
          <a:spLocks/>
        </xdr:cNvSpPr>
      </xdr:nvSpPr>
      <xdr:spPr>
        <a:xfrm>
          <a:off x="8972550" y="4610100"/>
          <a:ext cx="142875" cy="142875"/>
        </a:xfrm>
        <a:prstGeom prst="rect">
          <a:avLst/>
        </a:prstGeom>
        <a:solidFill>
          <a:srgbClr val="A5DBD6"/>
        </a:solidFill>
        <a:ln w="25560" cmpd="sng">
          <a:solidFill>
            <a:srgbClr val="395652"/>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171450</xdr:colOff>
      <xdr:row>0</xdr:row>
      <xdr:rowOff>66675</xdr:rowOff>
    </xdr:from>
    <xdr:to>
      <xdr:col>12</xdr:col>
      <xdr:colOff>0</xdr:colOff>
      <xdr:row>1</xdr:row>
      <xdr:rowOff>142875</xdr:rowOff>
    </xdr:to>
    <xdr:pic>
      <xdr:nvPicPr>
        <xdr:cNvPr id="11" name="Picture 25">
          <a:hlinkClick r:id="rId9"/>
        </xdr:cNvPr>
        <xdr:cNvPicPr preferRelativeResize="1">
          <a:picLocks noChangeAspect="1"/>
        </xdr:cNvPicPr>
      </xdr:nvPicPr>
      <xdr:blipFill>
        <a:blip r:embed="rId7"/>
        <a:stretch>
          <a:fillRect/>
        </a:stretch>
      </xdr:blipFill>
      <xdr:spPr>
        <a:xfrm>
          <a:off x="9315450" y="66675"/>
          <a:ext cx="1905000" cy="266700"/>
        </a:xfrm>
        <a:prstGeom prst="rect">
          <a:avLst/>
        </a:prstGeom>
        <a:blipFill>
          <a:blip r:embed=""/>
          <a:srcRect/>
          <a:stretch>
            <a:fillRect/>
          </a:stretch>
        </a:blipFill>
        <a:ln w="9525" cmpd="sng">
          <a:noFill/>
        </a:ln>
      </xdr:spPr>
    </xdr:pic>
    <xdr:clientData/>
  </xdr:twoCellAnchor>
  <xdr:twoCellAnchor>
    <xdr:from>
      <xdr:col>6</xdr:col>
      <xdr:colOff>123825</xdr:colOff>
      <xdr:row>27</xdr:row>
      <xdr:rowOff>171450</xdr:rowOff>
    </xdr:from>
    <xdr:to>
      <xdr:col>7</xdr:col>
      <xdr:colOff>190500</xdr:colOff>
      <xdr:row>31</xdr:row>
      <xdr:rowOff>171450</xdr:rowOff>
    </xdr:to>
    <xdr:pic>
      <xdr:nvPicPr>
        <xdr:cNvPr id="12" name="Picture 1"/>
        <xdr:cNvPicPr preferRelativeResize="1">
          <a:picLocks noChangeAspect="1"/>
        </xdr:cNvPicPr>
      </xdr:nvPicPr>
      <xdr:blipFill>
        <a:blip r:embed="rId10"/>
        <a:stretch>
          <a:fillRect/>
        </a:stretch>
      </xdr:blipFill>
      <xdr:spPr>
        <a:xfrm>
          <a:off x="8134350" y="5781675"/>
          <a:ext cx="762000" cy="838200"/>
        </a:xfrm>
        <a:prstGeom prst="rect">
          <a:avLst/>
        </a:prstGeom>
        <a:blipFill>
          <a:blip r:embed=""/>
          <a:srcRect/>
          <a:stretch>
            <a:fillRect/>
          </a:stretch>
        </a:blipFill>
        <a:ln w="9525" cmpd="sng">
          <a:noFill/>
        </a:ln>
      </xdr:spPr>
    </xdr:pic>
    <xdr:clientData/>
  </xdr:twoCellAnchor>
  <xdr:twoCellAnchor>
    <xdr:from>
      <xdr:col>6</xdr:col>
      <xdr:colOff>485775</xdr:colOff>
      <xdr:row>30</xdr:row>
      <xdr:rowOff>28575</xdr:rowOff>
    </xdr:from>
    <xdr:to>
      <xdr:col>7</xdr:col>
      <xdr:colOff>152400</xdr:colOff>
      <xdr:row>31</xdr:row>
      <xdr:rowOff>104775</xdr:rowOff>
    </xdr:to>
    <xdr:sp>
      <xdr:nvSpPr>
        <xdr:cNvPr id="13" name="Right Arrow 23">
          <a:hlinkClick r:id="rId11"/>
        </xdr:cNvPr>
        <xdr:cNvSpPr>
          <a:spLocks/>
        </xdr:cNvSpPr>
      </xdr:nvSpPr>
      <xdr:spPr>
        <a:xfrm>
          <a:off x="8496300" y="6267450"/>
          <a:ext cx="361950" cy="285750"/>
        </a:xfrm>
        <a:prstGeom prst="rightArrow">
          <a:avLst>
            <a:gd name="adj1" fmla="val 9999"/>
            <a:gd name="adj2" fmla="val -25000"/>
          </a:avLst>
        </a:prstGeom>
        <a:solidFill>
          <a:srgbClr val="4F81BD"/>
        </a:solidFill>
        <a:ln w="25560" cmpd="sng">
          <a:solidFill>
            <a:srgbClr val="254061"/>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466725</xdr:colOff>
      <xdr:row>3</xdr:row>
      <xdr:rowOff>47625</xdr:rowOff>
    </xdr:from>
    <xdr:to>
      <xdr:col>11</xdr:col>
      <xdr:colOff>771525</xdr:colOff>
      <xdr:row>4</xdr:row>
      <xdr:rowOff>133350</xdr:rowOff>
    </xdr:to>
    <xdr:pic>
      <xdr:nvPicPr>
        <xdr:cNvPr id="14" name="Picture 1239">
          <a:hlinkClick r:id="rId14"/>
        </xdr:cNvPr>
        <xdr:cNvPicPr preferRelativeResize="1">
          <a:picLocks noChangeAspect="1"/>
        </xdr:cNvPicPr>
      </xdr:nvPicPr>
      <xdr:blipFill>
        <a:blip r:embed="rId12"/>
        <a:stretch>
          <a:fillRect/>
        </a:stretch>
      </xdr:blipFill>
      <xdr:spPr>
        <a:xfrm>
          <a:off x="10782300" y="666750"/>
          <a:ext cx="304800" cy="2762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285750</xdr:colOff>
      <xdr:row>28</xdr:row>
      <xdr:rowOff>0</xdr:rowOff>
    </xdr:from>
    <xdr:to>
      <xdr:col>8</xdr:col>
      <xdr:colOff>9525</xdr:colOff>
      <xdr:row>31</xdr:row>
      <xdr:rowOff>209550</xdr:rowOff>
    </xdr:to>
    <xdr:pic>
      <xdr:nvPicPr>
        <xdr:cNvPr id="1" name="Picture 1"/>
        <xdr:cNvPicPr preferRelativeResize="1">
          <a:picLocks noChangeAspect="1"/>
        </xdr:cNvPicPr>
      </xdr:nvPicPr>
      <xdr:blipFill>
        <a:blip r:embed="rId1"/>
        <a:stretch>
          <a:fillRect/>
        </a:stretch>
      </xdr:blipFill>
      <xdr:spPr>
        <a:xfrm>
          <a:off x="7972425" y="5819775"/>
          <a:ext cx="762000" cy="838200"/>
        </a:xfrm>
        <a:prstGeom prst="rect">
          <a:avLst/>
        </a:prstGeom>
        <a:blipFill>
          <a:blip r:embed=""/>
          <a:srcRect/>
          <a:stretch>
            <a:fillRect/>
          </a:stretch>
        </a:blipFill>
        <a:ln w="9525" cmpd="sng">
          <a:noFill/>
        </a:ln>
      </xdr:spPr>
    </xdr:pic>
    <xdr:clientData/>
  </xdr:twoCellAnchor>
  <xdr:twoCellAnchor>
    <xdr:from>
      <xdr:col>1</xdr:col>
      <xdr:colOff>2647950</xdr:colOff>
      <xdr:row>8</xdr:row>
      <xdr:rowOff>9525</xdr:rowOff>
    </xdr:from>
    <xdr:to>
      <xdr:col>1</xdr:col>
      <xdr:colOff>2838450</xdr:colOff>
      <xdr:row>8</xdr:row>
      <xdr:rowOff>190500</xdr:rowOff>
    </xdr:to>
    <xdr:pic>
      <xdr:nvPicPr>
        <xdr:cNvPr id="2" name="Picture 15">
          <a:hlinkClick r:id="rId4"/>
        </xdr:cNvPr>
        <xdr:cNvPicPr preferRelativeResize="1">
          <a:picLocks noChangeAspect="1"/>
        </xdr:cNvPicPr>
      </xdr:nvPicPr>
      <xdr:blipFill>
        <a:blip r:embed="rId2"/>
        <a:stretch>
          <a:fillRect/>
        </a:stretch>
      </xdr:blipFill>
      <xdr:spPr>
        <a:xfrm>
          <a:off x="3067050" y="1638300"/>
          <a:ext cx="190500" cy="180975"/>
        </a:xfrm>
        <a:prstGeom prst="rect">
          <a:avLst/>
        </a:prstGeom>
        <a:blipFill>
          <a:blip r:embed=""/>
          <a:srcRect/>
          <a:stretch>
            <a:fillRect/>
          </a:stretch>
        </a:blipFill>
        <a:ln w="9525" cmpd="sng">
          <a:noFill/>
        </a:ln>
      </xdr:spPr>
    </xdr:pic>
    <xdr:clientData/>
  </xdr:twoCellAnchor>
  <xdr:twoCellAnchor>
    <xdr:from>
      <xdr:col>1</xdr:col>
      <xdr:colOff>2647950</xdr:colOff>
      <xdr:row>9</xdr:row>
      <xdr:rowOff>9525</xdr:rowOff>
    </xdr:from>
    <xdr:to>
      <xdr:col>1</xdr:col>
      <xdr:colOff>2838450</xdr:colOff>
      <xdr:row>9</xdr:row>
      <xdr:rowOff>209550</xdr:rowOff>
    </xdr:to>
    <xdr:pic>
      <xdr:nvPicPr>
        <xdr:cNvPr id="3" name="Picture 16">
          <a:hlinkClick r:id="rId6"/>
        </xdr:cNvPr>
        <xdr:cNvPicPr preferRelativeResize="1">
          <a:picLocks noChangeAspect="1"/>
        </xdr:cNvPicPr>
      </xdr:nvPicPr>
      <xdr:blipFill>
        <a:blip r:embed="rId2"/>
        <a:stretch>
          <a:fillRect/>
        </a:stretch>
      </xdr:blipFill>
      <xdr:spPr>
        <a:xfrm>
          <a:off x="3067050" y="1847850"/>
          <a:ext cx="190500" cy="200025"/>
        </a:xfrm>
        <a:prstGeom prst="rect">
          <a:avLst/>
        </a:prstGeom>
        <a:blipFill>
          <a:blip r:embed=""/>
          <a:srcRect/>
          <a:stretch>
            <a:fillRect/>
          </a:stretch>
        </a:blipFill>
        <a:ln w="9525" cmpd="sng">
          <a:noFill/>
        </a:ln>
      </xdr:spPr>
    </xdr:pic>
    <xdr:clientData/>
  </xdr:twoCellAnchor>
  <xdr:twoCellAnchor>
    <xdr:from>
      <xdr:col>1</xdr:col>
      <xdr:colOff>2647950</xdr:colOff>
      <xdr:row>14</xdr:row>
      <xdr:rowOff>19050</xdr:rowOff>
    </xdr:from>
    <xdr:to>
      <xdr:col>1</xdr:col>
      <xdr:colOff>2838450</xdr:colOff>
      <xdr:row>14</xdr:row>
      <xdr:rowOff>209550</xdr:rowOff>
    </xdr:to>
    <xdr:pic>
      <xdr:nvPicPr>
        <xdr:cNvPr id="4" name="Picture 18">
          <a:hlinkClick r:id="rId8"/>
        </xdr:cNvPr>
        <xdr:cNvPicPr preferRelativeResize="1">
          <a:picLocks noChangeAspect="1"/>
        </xdr:cNvPicPr>
      </xdr:nvPicPr>
      <xdr:blipFill>
        <a:blip r:embed="rId2"/>
        <a:stretch>
          <a:fillRect/>
        </a:stretch>
      </xdr:blipFill>
      <xdr:spPr>
        <a:xfrm>
          <a:off x="3067050" y="2905125"/>
          <a:ext cx="190500" cy="190500"/>
        </a:xfrm>
        <a:prstGeom prst="rect">
          <a:avLst/>
        </a:prstGeom>
        <a:blipFill>
          <a:blip r:embed=""/>
          <a:srcRect/>
          <a:stretch>
            <a:fillRect/>
          </a:stretch>
        </a:blipFill>
        <a:ln w="9525" cmpd="sng">
          <a:noFill/>
        </a:ln>
      </xdr:spPr>
    </xdr:pic>
    <xdr:clientData/>
  </xdr:twoCellAnchor>
  <xdr:twoCellAnchor>
    <xdr:from>
      <xdr:col>1</xdr:col>
      <xdr:colOff>2657475</xdr:colOff>
      <xdr:row>12</xdr:row>
      <xdr:rowOff>0</xdr:rowOff>
    </xdr:from>
    <xdr:to>
      <xdr:col>1</xdr:col>
      <xdr:colOff>2847975</xdr:colOff>
      <xdr:row>12</xdr:row>
      <xdr:rowOff>190500</xdr:rowOff>
    </xdr:to>
    <xdr:pic>
      <xdr:nvPicPr>
        <xdr:cNvPr id="5" name="Picture 19">
          <a:hlinkClick r:id="rId10"/>
        </xdr:cNvPr>
        <xdr:cNvPicPr preferRelativeResize="1">
          <a:picLocks noChangeAspect="1"/>
        </xdr:cNvPicPr>
      </xdr:nvPicPr>
      <xdr:blipFill>
        <a:blip r:embed="rId2"/>
        <a:stretch>
          <a:fillRect/>
        </a:stretch>
      </xdr:blipFill>
      <xdr:spPr>
        <a:xfrm>
          <a:off x="3076575" y="2466975"/>
          <a:ext cx="190500" cy="190500"/>
        </a:xfrm>
        <a:prstGeom prst="rect">
          <a:avLst/>
        </a:prstGeom>
        <a:blipFill>
          <a:blip r:embed=""/>
          <a:srcRect/>
          <a:stretch>
            <a:fillRect/>
          </a:stretch>
        </a:blipFill>
        <a:ln w="9525" cmpd="sng">
          <a:noFill/>
        </a:ln>
      </xdr:spPr>
    </xdr:pic>
    <xdr:clientData/>
  </xdr:twoCellAnchor>
  <xdr:twoCellAnchor>
    <xdr:from>
      <xdr:col>7</xdr:col>
      <xdr:colOff>200025</xdr:colOff>
      <xdr:row>31</xdr:row>
      <xdr:rowOff>123825</xdr:rowOff>
    </xdr:from>
    <xdr:to>
      <xdr:col>10</xdr:col>
      <xdr:colOff>95250</xdr:colOff>
      <xdr:row>32</xdr:row>
      <xdr:rowOff>190500</xdr:rowOff>
    </xdr:to>
    <xdr:sp>
      <xdr:nvSpPr>
        <xdr:cNvPr id="6" name="Right Arrow 74">
          <a:hlinkClick r:id="rId11"/>
        </xdr:cNvPr>
        <xdr:cNvSpPr>
          <a:spLocks/>
        </xdr:cNvSpPr>
      </xdr:nvSpPr>
      <xdr:spPr>
        <a:xfrm rot="10800000" flipH="1">
          <a:off x="8686800" y="6572250"/>
          <a:ext cx="361950" cy="276225"/>
        </a:xfrm>
        <a:prstGeom prst="rightArrow">
          <a:avLst>
            <a:gd name="adj1" fmla="val 11634"/>
            <a:gd name="adj2" fmla="val -25000"/>
          </a:avLst>
        </a:prstGeom>
        <a:solidFill>
          <a:srgbClr val="4F81BD"/>
        </a:solidFill>
        <a:ln w="25560" cmpd="sng">
          <a:solidFill>
            <a:srgbClr val="254061"/>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161925</xdr:colOff>
      <xdr:row>0</xdr:row>
      <xdr:rowOff>66675</xdr:rowOff>
    </xdr:from>
    <xdr:to>
      <xdr:col>11</xdr:col>
      <xdr:colOff>895350</xdr:colOff>
      <xdr:row>1</xdr:row>
      <xdr:rowOff>142875</xdr:rowOff>
    </xdr:to>
    <xdr:pic>
      <xdr:nvPicPr>
        <xdr:cNvPr id="7" name="Picture 28">
          <a:hlinkClick r:id="rId14"/>
        </xdr:cNvPr>
        <xdr:cNvPicPr preferRelativeResize="1">
          <a:picLocks noChangeAspect="1"/>
        </xdr:cNvPicPr>
      </xdr:nvPicPr>
      <xdr:blipFill>
        <a:blip r:embed="rId12"/>
        <a:stretch>
          <a:fillRect/>
        </a:stretch>
      </xdr:blipFill>
      <xdr:spPr>
        <a:xfrm>
          <a:off x="9115425" y="66675"/>
          <a:ext cx="1905000" cy="266700"/>
        </a:xfrm>
        <a:prstGeom prst="rect">
          <a:avLst/>
        </a:prstGeom>
        <a:blipFill>
          <a:blip r:embed=""/>
          <a:srcRect/>
          <a:stretch>
            <a:fillRect/>
          </a:stretch>
        </a:blipFill>
        <a:ln w="9525" cmpd="sng">
          <a:noFill/>
        </a:ln>
      </xdr:spPr>
    </xdr:pic>
    <xdr:clientData/>
  </xdr:twoCellAnchor>
  <xdr:twoCellAnchor>
    <xdr:from>
      <xdr:col>9</xdr:col>
      <xdr:colOff>9525</xdr:colOff>
      <xdr:row>9</xdr:row>
      <xdr:rowOff>38100</xdr:rowOff>
    </xdr:from>
    <xdr:to>
      <xdr:col>9</xdr:col>
      <xdr:colOff>152400</xdr:colOff>
      <xdr:row>9</xdr:row>
      <xdr:rowOff>171450</xdr:rowOff>
    </xdr:to>
    <xdr:sp>
      <xdr:nvSpPr>
        <xdr:cNvPr id="8" name="Rectangle 12"/>
        <xdr:cNvSpPr>
          <a:spLocks/>
        </xdr:cNvSpPr>
      </xdr:nvSpPr>
      <xdr:spPr>
        <a:xfrm>
          <a:off x="8801100" y="1876425"/>
          <a:ext cx="142875" cy="133350"/>
        </a:xfrm>
        <a:prstGeom prst="rect">
          <a:avLst/>
        </a:prstGeom>
        <a:solidFill>
          <a:srgbClr val="94AEDE"/>
        </a:solidFill>
        <a:ln w="25560" cmpd="sng">
          <a:solidFill>
            <a:srgbClr val="213C94"/>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14</xdr:row>
      <xdr:rowOff>38100</xdr:rowOff>
    </xdr:from>
    <xdr:to>
      <xdr:col>9</xdr:col>
      <xdr:colOff>133350</xdr:colOff>
      <xdr:row>14</xdr:row>
      <xdr:rowOff>180975</xdr:rowOff>
    </xdr:to>
    <xdr:sp>
      <xdr:nvSpPr>
        <xdr:cNvPr id="9" name="Rectangle 53"/>
        <xdr:cNvSpPr>
          <a:spLocks/>
        </xdr:cNvSpPr>
      </xdr:nvSpPr>
      <xdr:spPr>
        <a:xfrm>
          <a:off x="8782050" y="2924175"/>
          <a:ext cx="142875" cy="142875"/>
        </a:xfrm>
        <a:prstGeom prst="rect">
          <a:avLst/>
        </a:prstGeom>
        <a:solidFill>
          <a:srgbClr val="FFA2EF"/>
        </a:solidFill>
        <a:ln w="25560" cmpd="sng">
          <a:solidFill>
            <a:srgbClr val="84047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15</xdr:row>
      <xdr:rowOff>38100</xdr:rowOff>
    </xdr:from>
    <xdr:to>
      <xdr:col>9</xdr:col>
      <xdr:colOff>133350</xdr:colOff>
      <xdr:row>15</xdr:row>
      <xdr:rowOff>180975</xdr:rowOff>
    </xdr:to>
    <xdr:sp>
      <xdr:nvSpPr>
        <xdr:cNvPr id="10" name="Rectangle 14"/>
        <xdr:cNvSpPr>
          <a:spLocks/>
        </xdr:cNvSpPr>
      </xdr:nvSpPr>
      <xdr:spPr>
        <a:xfrm>
          <a:off x="8782050" y="3133725"/>
          <a:ext cx="142875" cy="142875"/>
        </a:xfrm>
        <a:prstGeom prst="rect">
          <a:avLst/>
        </a:prstGeom>
        <a:solidFill>
          <a:srgbClr val="F79A6B"/>
        </a:solidFill>
        <a:ln w="25560" cmpd="sng">
          <a:solidFill>
            <a:srgbClr val="94301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16</xdr:row>
      <xdr:rowOff>38100</xdr:rowOff>
    </xdr:from>
    <xdr:to>
      <xdr:col>9</xdr:col>
      <xdr:colOff>133350</xdr:colOff>
      <xdr:row>16</xdr:row>
      <xdr:rowOff>180975</xdr:rowOff>
    </xdr:to>
    <xdr:sp>
      <xdr:nvSpPr>
        <xdr:cNvPr id="11" name="Rectangle 15"/>
        <xdr:cNvSpPr>
          <a:spLocks/>
        </xdr:cNvSpPr>
      </xdr:nvSpPr>
      <xdr:spPr>
        <a:xfrm>
          <a:off x="8782050" y="3343275"/>
          <a:ext cx="142875" cy="142875"/>
        </a:xfrm>
        <a:prstGeom prst="rect">
          <a:avLst/>
        </a:prstGeom>
        <a:solidFill>
          <a:srgbClr val="F79A6B"/>
        </a:solidFill>
        <a:ln w="25560" cmpd="sng">
          <a:solidFill>
            <a:srgbClr val="94301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17</xdr:row>
      <xdr:rowOff>38100</xdr:rowOff>
    </xdr:from>
    <xdr:to>
      <xdr:col>9</xdr:col>
      <xdr:colOff>133350</xdr:colOff>
      <xdr:row>17</xdr:row>
      <xdr:rowOff>180975</xdr:rowOff>
    </xdr:to>
    <xdr:sp>
      <xdr:nvSpPr>
        <xdr:cNvPr id="12" name="Rectangle 16"/>
        <xdr:cNvSpPr>
          <a:spLocks/>
        </xdr:cNvSpPr>
      </xdr:nvSpPr>
      <xdr:spPr>
        <a:xfrm>
          <a:off x="8782050" y="3552825"/>
          <a:ext cx="142875" cy="142875"/>
        </a:xfrm>
        <a:prstGeom prst="rect">
          <a:avLst/>
        </a:prstGeom>
        <a:solidFill>
          <a:srgbClr val="AD86C6"/>
        </a:solidFill>
        <a:ln w="25560" cmpd="sng">
          <a:solidFill>
            <a:srgbClr val="4A3C7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18</xdr:row>
      <xdr:rowOff>38100</xdr:rowOff>
    </xdr:from>
    <xdr:to>
      <xdr:col>9</xdr:col>
      <xdr:colOff>133350</xdr:colOff>
      <xdr:row>18</xdr:row>
      <xdr:rowOff>180975</xdr:rowOff>
    </xdr:to>
    <xdr:sp>
      <xdr:nvSpPr>
        <xdr:cNvPr id="13" name="Rectangle 17"/>
        <xdr:cNvSpPr>
          <a:spLocks/>
        </xdr:cNvSpPr>
      </xdr:nvSpPr>
      <xdr:spPr>
        <a:xfrm>
          <a:off x="8782050" y="3762375"/>
          <a:ext cx="142875" cy="142875"/>
        </a:xfrm>
        <a:prstGeom prst="rect">
          <a:avLst/>
        </a:prstGeom>
        <a:solidFill>
          <a:srgbClr val="AD86C6"/>
        </a:solidFill>
        <a:ln w="25560" cmpd="sng">
          <a:solidFill>
            <a:srgbClr val="4A3C7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19</xdr:row>
      <xdr:rowOff>47625</xdr:rowOff>
    </xdr:from>
    <xdr:to>
      <xdr:col>9</xdr:col>
      <xdr:colOff>133350</xdr:colOff>
      <xdr:row>19</xdr:row>
      <xdr:rowOff>180975</xdr:rowOff>
    </xdr:to>
    <xdr:sp>
      <xdr:nvSpPr>
        <xdr:cNvPr id="14" name="Rectangle 18"/>
        <xdr:cNvSpPr>
          <a:spLocks/>
        </xdr:cNvSpPr>
      </xdr:nvSpPr>
      <xdr:spPr>
        <a:xfrm>
          <a:off x="8782050" y="3981450"/>
          <a:ext cx="142875" cy="142875"/>
        </a:xfrm>
        <a:prstGeom prst="rect">
          <a:avLst/>
        </a:prstGeom>
        <a:solidFill>
          <a:srgbClr val="F7DF5A"/>
        </a:solidFill>
        <a:ln w="25560" cmpd="sng">
          <a:solidFill>
            <a:srgbClr val="9C65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20</xdr:row>
      <xdr:rowOff>47625</xdr:rowOff>
    </xdr:from>
    <xdr:to>
      <xdr:col>9</xdr:col>
      <xdr:colOff>133350</xdr:colOff>
      <xdr:row>20</xdr:row>
      <xdr:rowOff>180975</xdr:rowOff>
    </xdr:to>
    <xdr:sp>
      <xdr:nvSpPr>
        <xdr:cNvPr id="15" name="Rectangle 19"/>
        <xdr:cNvSpPr>
          <a:spLocks/>
        </xdr:cNvSpPr>
      </xdr:nvSpPr>
      <xdr:spPr>
        <a:xfrm>
          <a:off x="8782050" y="4191000"/>
          <a:ext cx="142875" cy="142875"/>
        </a:xfrm>
        <a:prstGeom prst="rect">
          <a:avLst/>
        </a:prstGeom>
        <a:solidFill>
          <a:srgbClr val="F7DF5A"/>
        </a:solidFill>
        <a:ln w="25560" cmpd="sng">
          <a:solidFill>
            <a:srgbClr val="9C65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21</xdr:row>
      <xdr:rowOff>47625</xdr:rowOff>
    </xdr:from>
    <xdr:to>
      <xdr:col>9</xdr:col>
      <xdr:colOff>133350</xdr:colOff>
      <xdr:row>21</xdr:row>
      <xdr:rowOff>180975</xdr:rowOff>
    </xdr:to>
    <xdr:sp>
      <xdr:nvSpPr>
        <xdr:cNvPr id="16" name="Rectangle 20"/>
        <xdr:cNvSpPr>
          <a:spLocks/>
        </xdr:cNvSpPr>
      </xdr:nvSpPr>
      <xdr:spPr>
        <a:xfrm>
          <a:off x="8782050" y="4400550"/>
          <a:ext cx="142875" cy="142875"/>
        </a:xfrm>
        <a:prstGeom prst="rect">
          <a:avLst/>
        </a:prstGeom>
        <a:solidFill>
          <a:srgbClr val="A5DBD6"/>
        </a:solidFill>
        <a:ln w="25560" cmpd="sng">
          <a:solidFill>
            <a:srgbClr val="395652"/>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22</xdr:row>
      <xdr:rowOff>47625</xdr:rowOff>
    </xdr:from>
    <xdr:to>
      <xdr:col>9</xdr:col>
      <xdr:colOff>133350</xdr:colOff>
      <xdr:row>22</xdr:row>
      <xdr:rowOff>180975</xdr:rowOff>
    </xdr:to>
    <xdr:sp>
      <xdr:nvSpPr>
        <xdr:cNvPr id="17" name="Rectangle 21"/>
        <xdr:cNvSpPr>
          <a:spLocks/>
        </xdr:cNvSpPr>
      </xdr:nvSpPr>
      <xdr:spPr>
        <a:xfrm>
          <a:off x="8782050" y="4610100"/>
          <a:ext cx="142875" cy="142875"/>
        </a:xfrm>
        <a:prstGeom prst="rect">
          <a:avLst/>
        </a:prstGeom>
        <a:solidFill>
          <a:srgbClr val="A5DBD6"/>
        </a:solidFill>
        <a:ln w="25560" cmpd="sng">
          <a:solidFill>
            <a:srgbClr val="395652"/>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419100</xdr:colOff>
      <xdr:row>2</xdr:row>
      <xdr:rowOff>47625</xdr:rowOff>
    </xdr:from>
    <xdr:to>
      <xdr:col>11</xdr:col>
      <xdr:colOff>723900</xdr:colOff>
      <xdr:row>3</xdr:row>
      <xdr:rowOff>133350</xdr:rowOff>
    </xdr:to>
    <xdr:pic>
      <xdr:nvPicPr>
        <xdr:cNvPr id="18" name="Picture 1239">
          <a:hlinkClick r:id="rId24"/>
        </xdr:cNvPr>
        <xdr:cNvPicPr preferRelativeResize="1">
          <a:picLocks noChangeAspect="1"/>
        </xdr:cNvPicPr>
      </xdr:nvPicPr>
      <xdr:blipFill>
        <a:blip r:embed="rId22"/>
        <a:stretch>
          <a:fillRect/>
        </a:stretch>
      </xdr:blipFill>
      <xdr:spPr>
        <a:xfrm>
          <a:off x="10544175" y="476250"/>
          <a:ext cx="304800" cy="276225"/>
        </a:xfrm>
        <a:prstGeom prst="rect">
          <a:avLst/>
        </a:prstGeom>
        <a:blipFill>
          <a:blip r:embed=""/>
          <a:srcRect/>
          <a:stretch>
            <a:fillRect/>
          </a:stretch>
        </a:blipFill>
        <a:ln w="9525" cmpd="sng">
          <a:noFill/>
        </a:ln>
      </xdr:spPr>
    </xdr:pic>
    <xdr:clientData/>
  </xdr:twoCellAnchor>
  <xdr:twoCellAnchor>
    <xdr:from>
      <xdr:col>4</xdr:col>
      <xdr:colOff>1352550</xdr:colOff>
      <xdr:row>30</xdr:row>
      <xdr:rowOff>57150</xdr:rowOff>
    </xdr:from>
    <xdr:to>
      <xdr:col>5</xdr:col>
      <xdr:colOff>200025</xdr:colOff>
      <xdr:row>31</xdr:row>
      <xdr:rowOff>123825</xdr:rowOff>
    </xdr:to>
    <xdr:sp>
      <xdr:nvSpPr>
        <xdr:cNvPr id="19" name="Left Arrow 23">
          <a:hlinkClick r:id="rId25"/>
        </xdr:cNvPr>
        <xdr:cNvSpPr>
          <a:spLocks/>
        </xdr:cNvSpPr>
      </xdr:nvSpPr>
      <xdr:spPr>
        <a:xfrm>
          <a:off x="7524750" y="6296025"/>
          <a:ext cx="361950" cy="276225"/>
        </a:xfrm>
        <a:prstGeom prst="leftArrow">
          <a:avLst>
            <a:gd name="adj1" fmla="val -8625"/>
            <a:gd name="adj2" fmla="val -25000"/>
          </a:avLst>
        </a:prstGeom>
        <a:solidFill>
          <a:srgbClr val="4F81BD"/>
        </a:solidFill>
        <a:ln w="25560" cmpd="sng">
          <a:solidFill>
            <a:srgbClr val="254061"/>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333375</xdr:colOff>
      <xdr:row>27</xdr:row>
      <xdr:rowOff>190500</xdr:rowOff>
    </xdr:from>
    <xdr:to>
      <xdr:col>8</xdr:col>
      <xdr:colOff>57150</xdr:colOff>
      <xdr:row>31</xdr:row>
      <xdr:rowOff>190500</xdr:rowOff>
    </xdr:to>
    <xdr:pic>
      <xdr:nvPicPr>
        <xdr:cNvPr id="1" name="Picture 1"/>
        <xdr:cNvPicPr preferRelativeResize="1">
          <a:picLocks noChangeAspect="1"/>
        </xdr:cNvPicPr>
      </xdr:nvPicPr>
      <xdr:blipFill>
        <a:blip r:embed="rId1"/>
        <a:stretch>
          <a:fillRect/>
        </a:stretch>
      </xdr:blipFill>
      <xdr:spPr>
        <a:xfrm>
          <a:off x="8058150" y="5800725"/>
          <a:ext cx="762000" cy="838200"/>
        </a:xfrm>
        <a:prstGeom prst="rect">
          <a:avLst/>
        </a:prstGeom>
        <a:blipFill>
          <a:blip r:embed=""/>
          <a:srcRect/>
          <a:stretch>
            <a:fillRect/>
          </a:stretch>
        </a:blipFill>
        <a:ln w="9525" cmpd="sng">
          <a:noFill/>
        </a:ln>
      </xdr:spPr>
    </xdr:pic>
    <xdr:clientData/>
  </xdr:twoCellAnchor>
  <xdr:twoCellAnchor>
    <xdr:from>
      <xdr:col>6</xdr:col>
      <xdr:colOff>276225</xdr:colOff>
      <xdr:row>30</xdr:row>
      <xdr:rowOff>57150</xdr:rowOff>
    </xdr:from>
    <xdr:to>
      <xdr:col>7</xdr:col>
      <xdr:colOff>276225</xdr:colOff>
      <xdr:row>31</xdr:row>
      <xdr:rowOff>123825</xdr:rowOff>
    </xdr:to>
    <xdr:sp>
      <xdr:nvSpPr>
        <xdr:cNvPr id="2" name="Right Arrow 21">
          <a:hlinkClick r:id="rId2"/>
        </xdr:cNvPr>
        <xdr:cNvSpPr>
          <a:spLocks/>
        </xdr:cNvSpPr>
      </xdr:nvSpPr>
      <xdr:spPr>
        <a:xfrm>
          <a:off x="8391525" y="6296025"/>
          <a:ext cx="361950" cy="276225"/>
        </a:xfrm>
        <a:prstGeom prst="rightArrow">
          <a:avLst>
            <a:gd name="adj1" fmla="val 9999"/>
            <a:gd name="adj2" fmla="val -25000"/>
          </a:avLst>
        </a:prstGeom>
        <a:solidFill>
          <a:srgbClr val="4F81BD"/>
        </a:solidFill>
        <a:ln w="25560" cmpd="sng">
          <a:solidFill>
            <a:srgbClr val="254061"/>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1390650</xdr:colOff>
      <xdr:row>30</xdr:row>
      <xdr:rowOff>47625</xdr:rowOff>
    </xdr:from>
    <xdr:to>
      <xdr:col>5</xdr:col>
      <xdr:colOff>238125</xdr:colOff>
      <xdr:row>31</xdr:row>
      <xdr:rowOff>123825</xdr:rowOff>
    </xdr:to>
    <xdr:sp>
      <xdr:nvSpPr>
        <xdr:cNvPr id="3" name="Left Arrow 23">
          <a:hlinkClick r:id="rId3"/>
        </xdr:cNvPr>
        <xdr:cNvSpPr>
          <a:spLocks/>
        </xdr:cNvSpPr>
      </xdr:nvSpPr>
      <xdr:spPr>
        <a:xfrm>
          <a:off x="7600950" y="6286500"/>
          <a:ext cx="361950" cy="285750"/>
        </a:xfrm>
        <a:prstGeom prst="leftArrow">
          <a:avLst>
            <a:gd name="adj1" fmla="val -8625"/>
            <a:gd name="adj2" fmla="val -25000"/>
          </a:avLst>
        </a:prstGeom>
        <a:solidFill>
          <a:srgbClr val="4F81BD"/>
        </a:solidFill>
        <a:ln w="25560" cmpd="sng">
          <a:solidFill>
            <a:srgbClr val="254061"/>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2876550</xdr:colOff>
      <xdr:row>12</xdr:row>
      <xdr:rowOff>19050</xdr:rowOff>
    </xdr:from>
    <xdr:to>
      <xdr:col>1</xdr:col>
      <xdr:colOff>3067050</xdr:colOff>
      <xdr:row>12</xdr:row>
      <xdr:rowOff>209550</xdr:rowOff>
    </xdr:to>
    <xdr:pic>
      <xdr:nvPicPr>
        <xdr:cNvPr id="4" name="Picture 15">
          <a:hlinkClick r:id="rId6"/>
        </xdr:cNvPr>
        <xdr:cNvPicPr preferRelativeResize="1">
          <a:picLocks noChangeAspect="1"/>
        </xdr:cNvPicPr>
      </xdr:nvPicPr>
      <xdr:blipFill>
        <a:blip r:embed="rId4"/>
        <a:stretch>
          <a:fillRect/>
        </a:stretch>
      </xdr:blipFill>
      <xdr:spPr>
        <a:xfrm>
          <a:off x="3295650" y="2486025"/>
          <a:ext cx="190500" cy="190500"/>
        </a:xfrm>
        <a:prstGeom prst="rect">
          <a:avLst/>
        </a:prstGeom>
        <a:blipFill>
          <a:blip r:embed=""/>
          <a:srcRect/>
          <a:stretch>
            <a:fillRect/>
          </a:stretch>
        </a:blipFill>
        <a:ln w="9525" cmpd="sng">
          <a:noFill/>
        </a:ln>
      </xdr:spPr>
    </xdr:pic>
    <xdr:clientData/>
  </xdr:twoCellAnchor>
  <xdr:twoCellAnchor>
    <xdr:from>
      <xdr:col>1</xdr:col>
      <xdr:colOff>2876550</xdr:colOff>
      <xdr:row>20</xdr:row>
      <xdr:rowOff>19050</xdr:rowOff>
    </xdr:from>
    <xdr:to>
      <xdr:col>1</xdr:col>
      <xdr:colOff>3067050</xdr:colOff>
      <xdr:row>20</xdr:row>
      <xdr:rowOff>209550</xdr:rowOff>
    </xdr:to>
    <xdr:pic>
      <xdr:nvPicPr>
        <xdr:cNvPr id="5" name="Picture 16">
          <a:hlinkClick r:id="rId8"/>
        </xdr:cNvPr>
        <xdr:cNvPicPr preferRelativeResize="1">
          <a:picLocks noChangeAspect="1"/>
        </xdr:cNvPicPr>
      </xdr:nvPicPr>
      <xdr:blipFill>
        <a:blip r:embed="rId4"/>
        <a:stretch>
          <a:fillRect/>
        </a:stretch>
      </xdr:blipFill>
      <xdr:spPr>
        <a:xfrm>
          <a:off x="3295650" y="4162425"/>
          <a:ext cx="190500" cy="190500"/>
        </a:xfrm>
        <a:prstGeom prst="rect">
          <a:avLst/>
        </a:prstGeom>
        <a:blipFill>
          <a:blip r:embed=""/>
          <a:srcRect/>
          <a:stretch>
            <a:fillRect/>
          </a:stretch>
        </a:blipFill>
        <a:ln w="9525" cmpd="sng">
          <a:noFill/>
        </a:ln>
      </xdr:spPr>
    </xdr:pic>
    <xdr:clientData/>
  </xdr:twoCellAnchor>
  <xdr:twoCellAnchor>
    <xdr:from>
      <xdr:col>1</xdr:col>
      <xdr:colOff>2867025</xdr:colOff>
      <xdr:row>15</xdr:row>
      <xdr:rowOff>19050</xdr:rowOff>
    </xdr:from>
    <xdr:to>
      <xdr:col>1</xdr:col>
      <xdr:colOff>3057525</xdr:colOff>
      <xdr:row>15</xdr:row>
      <xdr:rowOff>209550</xdr:rowOff>
    </xdr:to>
    <xdr:pic>
      <xdr:nvPicPr>
        <xdr:cNvPr id="6" name="Picture 17">
          <a:hlinkClick r:id="rId10"/>
        </xdr:cNvPr>
        <xdr:cNvPicPr preferRelativeResize="1">
          <a:picLocks noChangeAspect="1"/>
        </xdr:cNvPicPr>
      </xdr:nvPicPr>
      <xdr:blipFill>
        <a:blip r:embed="rId4"/>
        <a:stretch>
          <a:fillRect/>
        </a:stretch>
      </xdr:blipFill>
      <xdr:spPr>
        <a:xfrm>
          <a:off x="3286125" y="3114675"/>
          <a:ext cx="190500" cy="190500"/>
        </a:xfrm>
        <a:prstGeom prst="rect">
          <a:avLst/>
        </a:prstGeom>
        <a:blipFill>
          <a:blip r:embed=""/>
          <a:srcRect/>
          <a:stretch>
            <a:fillRect/>
          </a:stretch>
        </a:blipFill>
        <a:ln w="9525" cmpd="sng">
          <a:noFill/>
        </a:ln>
      </xdr:spPr>
    </xdr:pic>
    <xdr:clientData/>
  </xdr:twoCellAnchor>
  <xdr:twoCellAnchor>
    <xdr:from>
      <xdr:col>1</xdr:col>
      <xdr:colOff>2876550</xdr:colOff>
      <xdr:row>21</xdr:row>
      <xdr:rowOff>19050</xdr:rowOff>
    </xdr:from>
    <xdr:to>
      <xdr:col>1</xdr:col>
      <xdr:colOff>3067050</xdr:colOff>
      <xdr:row>21</xdr:row>
      <xdr:rowOff>209550</xdr:rowOff>
    </xdr:to>
    <xdr:pic>
      <xdr:nvPicPr>
        <xdr:cNvPr id="7" name="Picture 18">
          <a:hlinkClick r:id="rId12"/>
        </xdr:cNvPr>
        <xdr:cNvPicPr preferRelativeResize="1">
          <a:picLocks noChangeAspect="1"/>
        </xdr:cNvPicPr>
      </xdr:nvPicPr>
      <xdr:blipFill>
        <a:blip r:embed="rId4"/>
        <a:stretch>
          <a:fillRect/>
        </a:stretch>
      </xdr:blipFill>
      <xdr:spPr>
        <a:xfrm>
          <a:off x="3295650" y="4371975"/>
          <a:ext cx="190500" cy="190500"/>
        </a:xfrm>
        <a:prstGeom prst="rect">
          <a:avLst/>
        </a:prstGeom>
        <a:blipFill>
          <a:blip r:embed=""/>
          <a:srcRect/>
          <a:stretch>
            <a:fillRect/>
          </a:stretch>
        </a:blipFill>
        <a:ln w="9525" cmpd="sng">
          <a:noFill/>
        </a:ln>
      </xdr:spPr>
    </xdr:pic>
    <xdr:clientData/>
  </xdr:twoCellAnchor>
  <xdr:twoCellAnchor>
    <xdr:from>
      <xdr:col>1</xdr:col>
      <xdr:colOff>2876550</xdr:colOff>
      <xdr:row>11</xdr:row>
      <xdr:rowOff>19050</xdr:rowOff>
    </xdr:from>
    <xdr:to>
      <xdr:col>1</xdr:col>
      <xdr:colOff>3067050</xdr:colOff>
      <xdr:row>11</xdr:row>
      <xdr:rowOff>209550</xdr:rowOff>
    </xdr:to>
    <xdr:pic>
      <xdr:nvPicPr>
        <xdr:cNvPr id="8" name="Picture 19">
          <a:hlinkClick r:id="rId14"/>
        </xdr:cNvPr>
        <xdr:cNvPicPr preferRelativeResize="1">
          <a:picLocks noChangeAspect="1"/>
        </xdr:cNvPicPr>
      </xdr:nvPicPr>
      <xdr:blipFill>
        <a:blip r:embed="rId4"/>
        <a:stretch>
          <a:fillRect/>
        </a:stretch>
      </xdr:blipFill>
      <xdr:spPr>
        <a:xfrm>
          <a:off x="3295650" y="2276475"/>
          <a:ext cx="190500" cy="190500"/>
        </a:xfrm>
        <a:prstGeom prst="rect">
          <a:avLst/>
        </a:prstGeom>
        <a:blipFill>
          <a:blip r:embed=""/>
          <a:srcRect/>
          <a:stretch>
            <a:fillRect/>
          </a:stretch>
        </a:blipFill>
        <a:ln w="9525" cmpd="sng">
          <a:noFill/>
        </a:ln>
      </xdr:spPr>
    </xdr:pic>
    <xdr:clientData/>
  </xdr:twoCellAnchor>
  <xdr:twoCellAnchor>
    <xdr:from>
      <xdr:col>10</xdr:col>
      <xdr:colOff>161925</xdr:colOff>
      <xdr:row>0</xdr:row>
      <xdr:rowOff>66675</xdr:rowOff>
    </xdr:from>
    <xdr:to>
      <xdr:col>11</xdr:col>
      <xdr:colOff>895350</xdr:colOff>
      <xdr:row>1</xdr:row>
      <xdr:rowOff>142875</xdr:rowOff>
    </xdr:to>
    <xdr:pic>
      <xdr:nvPicPr>
        <xdr:cNvPr id="9" name="Picture 42">
          <a:hlinkClick r:id="rId17"/>
        </xdr:cNvPr>
        <xdr:cNvPicPr preferRelativeResize="1">
          <a:picLocks noChangeAspect="1"/>
        </xdr:cNvPicPr>
      </xdr:nvPicPr>
      <xdr:blipFill>
        <a:blip r:embed="rId15"/>
        <a:stretch>
          <a:fillRect/>
        </a:stretch>
      </xdr:blipFill>
      <xdr:spPr>
        <a:xfrm>
          <a:off x="9153525" y="66675"/>
          <a:ext cx="1905000" cy="266700"/>
        </a:xfrm>
        <a:prstGeom prst="rect">
          <a:avLst/>
        </a:prstGeom>
        <a:blipFill>
          <a:blip r:embed=""/>
          <a:srcRect/>
          <a:stretch>
            <a:fillRect/>
          </a:stretch>
        </a:blipFill>
        <a:ln w="9525" cmpd="sng">
          <a:noFill/>
        </a:ln>
      </xdr:spPr>
    </xdr:pic>
    <xdr:clientData/>
  </xdr:twoCellAnchor>
  <xdr:twoCellAnchor>
    <xdr:from>
      <xdr:col>9</xdr:col>
      <xdr:colOff>9525</xdr:colOff>
      <xdr:row>9</xdr:row>
      <xdr:rowOff>38100</xdr:rowOff>
    </xdr:from>
    <xdr:to>
      <xdr:col>9</xdr:col>
      <xdr:colOff>152400</xdr:colOff>
      <xdr:row>9</xdr:row>
      <xdr:rowOff>171450</xdr:rowOff>
    </xdr:to>
    <xdr:sp>
      <xdr:nvSpPr>
        <xdr:cNvPr id="10" name="Rectangle 12"/>
        <xdr:cNvSpPr>
          <a:spLocks/>
        </xdr:cNvSpPr>
      </xdr:nvSpPr>
      <xdr:spPr>
        <a:xfrm>
          <a:off x="8839200" y="1876425"/>
          <a:ext cx="142875" cy="133350"/>
        </a:xfrm>
        <a:prstGeom prst="rect">
          <a:avLst/>
        </a:prstGeom>
        <a:solidFill>
          <a:srgbClr val="94AEDE"/>
        </a:solidFill>
        <a:ln w="25560" cmpd="sng">
          <a:solidFill>
            <a:srgbClr val="213C94"/>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14</xdr:row>
      <xdr:rowOff>38100</xdr:rowOff>
    </xdr:from>
    <xdr:to>
      <xdr:col>9</xdr:col>
      <xdr:colOff>133350</xdr:colOff>
      <xdr:row>14</xdr:row>
      <xdr:rowOff>180975</xdr:rowOff>
    </xdr:to>
    <xdr:sp>
      <xdr:nvSpPr>
        <xdr:cNvPr id="11" name="Rectangle 39"/>
        <xdr:cNvSpPr>
          <a:spLocks/>
        </xdr:cNvSpPr>
      </xdr:nvSpPr>
      <xdr:spPr>
        <a:xfrm>
          <a:off x="8820150" y="2924175"/>
          <a:ext cx="142875" cy="142875"/>
        </a:xfrm>
        <a:prstGeom prst="rect">
          <a:avLst/>
        </a:prstGeom>
        <a:solidFill>
          <a:srgbClr val="FFA2EF"/>
        </a:solidFill>
        <a:ln w="25560" cmpd="sng">
          <a:solidFill>
            <a:srgbClr val="84047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15</xdr:row>
      <xdr:rowOff>38100</xdr:rowOff>
    </xdr:from>
    <xdr:to>
      <xdr:col>9</xdr:col>
      <xdr:colOff>133350</xdr:colOff>
      <xdr:row>15</xdr:row>
      <xdr:rowOff>180975</xdr:rowOff>
    </xdr:to>
    <xdr:sp>
      <xdr:nvSpPr>
        <xdr:cNvPr id="12" name="Rectangle 14"/>
        <xdr:cNvSpPr>
          <a:spLocks/>
        </xdr:cNvSpPr>
      </xdr:nvSpPr>
      <xdr:spPr>
        <a:xfrm>
          <a:off x="8820150" y="3133725"/>
          <a:ext cx="142875" cy="142875"/>
        </a:xfrm>
        <a:prstGeom prst="rect">
          <a:avLst/>
        </a:prstGeom>
        <a:solidFill>
          <a:srgbClr val="F79A6B"/>
        </a:solidFill>
        <a:ln w="25560" cmpd="sng">
          <a:solidFill>
            <a:srgbClr val="94301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16</xdr:row>
      <xdr:rowOff>38100</xdr:rowOff>
    </xdr:from>
    <xdr:to>
      <xdr:col>9</xdr:col>
      <xdr:colOff>133350</xdr:colOff>
      <xdr:row>16</xdr:row>
      <xdr:rowOff>180975</xdr:rowOff>
    </xdr:to>
    <xdr:sp>
      <xdr:nvSpPr>
        <xdr:cNvPr id="13" name="Rectangle 15"/>
        <xdr:cNvSpPr>
          <a:spLocks/>
        </xdr:cNvSpPr>
      </xdr:nvSpPr>
      <xdr:spPr>
        <a:xfrm>
          <a:off x="8820150" y="3343275"/>
          <a:ext cx="142875" cy="142875"/>
        </a:xfrm>
        <a:prstGeom prst="rect">
          <a:avLst/>
        </a:prstGeom>
        <a:solidFill>
          <a:srgbClr val="F79A6B"/>
        </a:solidFill>
        <a:ln w="25560" cmpd="sng">
          <a:solidFill>
            <a:srgbClr val="94301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17</xdr:row>
      <xdr:rowOff>38100</xdr:rowOff>
    </xdr:from>
    <xdr:to>
      <xdr:col>9</xdr:col>
      <xdr:colOff>133350</xdr:colOff>
      <xdr:row>17</xdr:row>
      <xdr:rowOff>180975</xdr:rowOff>
    </xdr:to>
    <xdr:sp>
      <xdr:nvSpPr>
        <xdr:cNvPr id="14" name="Rectangle 16"/>
        <xdr:cNvSpPr>
          <a:spLocks/>
        </xdr:cNvSpPr>
      </xdr:nvSpPr>
      <xdr:spPr>
        <a:xfrm>
          <a:off x="8820150" y="3552825"/>
          <a:ext cx="142875" cy="142875"/>
        </a:xfrm>
        <a:prstGeom prst="rect">
          <a:avLst/>
        </a:prstGeom>
        <a:solidFill>
          <a:srgbClr val="AD86C6"/>
        </a:solidFill>
        <a:ln w="25560" cmpd="sng">
          <a:solidFill>
            <a:srgbClr val="4A3C7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18</xdr:row>
      <xdr:rowOff>38100</xdr:rowOff>
    </xdr:from>
    <xdr:to>
      <xdr:col>9</xdr:col>
      <xdr:colOff>133350</xdr:colOff>
      <xdr:row>18</xdr:row>
      <xdr:rowOff>180975</xdr:rowOff>
    </xdr:to>
    <xdr:sp>
      <xdr:nvSpPr>
        <xdr:cNvPr id="15" name="Rectangle 17"/>
        <xdr:cNvSpPr>
          <a:spLocks/>
        </xdr:cNvSpPr>
      </xdr:nvSpPr>
      <xdr:spPr>
        <a:xfrm>
          <a:off x="8820150" y="3762375"/>
          <a:ext cx="142875" cy="142875"/>
        </a:xfrm>
        <a:prstGeom prst="rect">
          <a:avLst/>
        </a:prstGeom>
        <a:solidFill>
          <a:srgbClr val="AD86C6"/>
        </a:solidFill>
        <a:ln w="25560" cmpd="sng">
          <a:solidFill>
            <a:srgbClr val="4A3C7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19</xdr:row>
      <xdr:rowOff>47625</xdr:rowOff>
    </xdr:from>
    <xdr:to>
      <xdr:col>9</xdr:col>
      <xdr:colOff>133350</xdr:colOff>
      <xdr:row>19</xdr:row>
      <xdr:rowOff>180975</xdr:rowOff>
    </xdr:to>
    <xdr:sp>
      <xdr:nvSpPr>
        <xdr:cNvPr id="16" name="Rectangle 18"/>
        <xdr:cNvSpPr>
          <a:spLocks/>
        </xdr:cNvSpPr>
      </xdr:nvSpPr>
      <xdr:spPr>
        <a:xfrm>
          <a:off x="8820150" y="3981450"/>
          <a:ext cx="142875" cy="142875"/>
        </a:xfrm>
        <a:prstGeom prst="rect">
          <a:avLst/>
        </a:prstGeom>
        <a:solidFill>
          <a:srgbClr val="F7DF5A"/>
        </a:solidFill>
        <a:ln w="25560" cmpd="sng">
          <a:solidFill>
            <a:srgbClr val="9C65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20</xdr:row>
      <xdr:rowOff>47625</xdr:rowOff>
    </xdr:from>
    <xdr:to>
      <xdr:col>9</xdr:col>
      <xdr:colOff>133350</xdr:colOff>
      <xdr:row>20</xdr:row>
      <xdr:rowOff>180975</xdr:rowOff>
    </xdr:to>
    <xdr:sp>
      <xdr:nvSpPr>
        <xdr:cNvPr id="17" name="Rectangle 19"/>
        <xdr:cNvSpPr>
          <a:spLocks/>
        </xdr:cNvSpPr>
      </xdr:nvSpPr>
      <xdr:spPr>
        <a:xfrm>
          <a:off x="8820150" y="4191000"/>
          <a:ext cx="142875" cy="142875"/>
        </a:xfrm>
        <a:prstGeom prst="rect">
          <a:avLst/>
        </a:prstGeom>
        <a:solidFill>
          <a:srgbClr val="F7DF5A"/>
        </a:solidFill>
        <a:ln w="25560" cmpd="sng">
          <a:solidFill>
            <a:srgbClr val="9C65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21</xdr:row>
      <xdr:rowOff>47625</xdr:rowOff>
    </xdr:from>
    <xdr:to>
      <xdr:col>9</xdr:col>
      <xdr:colOff>133350</xdr:colOff>
      <xdr:row>21</xdr:row>
      <xdr:rowOff>180975</xdr:rowOff>
    </xdr:to>
    <xdr:sp>
      <xdr:nvSpPr>
        <xdr:cNvPr id="18" name="Rectangle 20"/>
        <xdr:cNvSpPr>
          <a:spLocks/>
        </xdr:cNvSpPr>
      </xdr:nvSpPr>
      <xdr:spPr>
        <a:xfrm>
          <a:off x="8820150" y="4400550"/>
          <a:ext cx="142875" cy="142875"/>
        </a:xfrm>
        <a:prstGeom prst="rect">
          <a:avLst/>
        </a:prstGeom>
        <a:solidFill>
          <a:srgbClr val="A5DBD6"/>
        </a:solidFill>
        <a:ln w="25560" cmpd="sng">
          <a:solidFill>
            <a:srgbClr val="395652"/>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22</xdr:row>
      <xdr:rowOff>47625</xdr:rowOff>
    </xdr:from>
    <xdr:to>
      <xdr:col>9</xdr:col>
      <xdr:colOff>133350</xdr:colOff>
      <xdr:row>22</xdr:row>
      <xdr:rowOff>180975</xdr:rowOff>
    </xdr:to>
    <xdr:sp>
      <xdr:nvSpPr>
        <xdr:cNvPr id="19" name="Rectangle 21"/>
        <xdr:cNvSpPr>
          <a:spLocks/>
        </xdr:cNvSpPr>
      </xdr:nvSpPr>
      <xdr:spPr>
        <a:xfrm>
          <a:off x="8820150" y="4610100"/>
          <a:ext cx="142875" cy="142875"/>
        </a:xfrm>
        <a:prstGeom prst="rect">
          <a:avLst/>
        </a:prstGeom>
        <a:solidFill>
          <a:srgbClr val="A5DBD6"/>
        </a:solidFill>
        <a:ln w="25560" cmpd="sng">
          <a:solidFill>
            <a:srgbClr val="395652"/>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504825</xdr:colOff>
      <xdr:row>2</xdr:row>
      <xdr:rowOff>9525</xdr:rowOff>
    </xdr:from>
    <xdr:to>
      <xdr:col>11</xdr:col>
      <xdr:colOff>809625</xdr:colOff>
      <xdr:row>3</xdr:row>
      <xdr:rowOff>95250</xdr:rowOff>
    </xdr:to>
    <xdr:pic>
      <xdr:nvPicPr>
        <xdr:cNvPr id="20" name="Picture 1239">
          <a:hlinkClick r:id="rId27"/>
        </xdr:cNvPr>
        <xdr:cNvPicPr preferRelativeResize="1">
          <a:picLocks noChangeAspect="1"/>
        </xdr:cNvPicPr>
      </xdr:nvPicPr>
      <xdr:blipFill>
        <a:blip r:embed="rId25"/>
        <a:stretch>
          <a:fillRect/>
        </a:stretch>
      </xdr:blipFill>
      <xdr:spPr>
        <a:xfrm>
          <a:off x="10668000" y="438150"/>
          <a:ext cx="304800" cy="276225"/>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342900</xdr:colOff>
      <xdr:row>27</xdr:row>
      <xdr:rowOff>190500</xdr:rowOff>
    </xdr:from>
    <xdr:to>
      <xdr:col>7</xdr:col>
      <xdr:colOff>304800</xdr:colOff>
      <xdr:row>31</xdr:row>
      <xdr:rowOff>190500</xdr:rowOff>
    </xdr:to>
    <xdr:pic>
      <xdr:nvPicPr>
        <xdr:cNvPr id="1" name="Picture 1"/>
        <xdr:cNvPicPr preferRelativeResize="1">
          <a:picLocks noChangeAspect="1"/>
        </xdr:cNvPicPr>
      </xdr:nvPicPr>
      <xdr:blipFill>
        <a:blip r:embed="rId1"/>
        <a:stretch>
          <a:fillRect/>
        </a:stretch>
      </xdr:blipFill>
      <xdr:spPr>
        <a:xfrm>
          <a:off x="7924800" y="5800725"/>
          <a:ext cx="762000" cy="838200"/>
        </a:xfrm>
        <a:prstGeom prst="rect">
          <a:avLst/>
        </a:prstGeom>
        <a:blipFill>
          <a:blip r:embed=""/>
          <a:srcRect/>
          <a:stretch>
            <a:fillRect/>
          </a:stretch>
        </a:blipFill>
        <a:ln w="9525" cmpd="sng">
          <a:noFill/>
        </a:ln>
      </xdr:spPr>
    </xdr:pic>
    <xdr:clientData/>
  </xdr:twoCellAnchor>
  <xdr:twoCellAnchor>
    <xdr:from>
      <xdr:col>6</xdr:col>
      <xdr:colOff>276225</xdr:colOff>
      <xdr:row>30</xdr:row>
      <xdr:rowOff>47625</xdr:rowOff>
    </xdr:from>
    <xdr:to>
      <xdr:col>7</xdr:col>
      <xdr:colOff>276225</xdr:colOff>
      <xdr:row>31</xdr:row>
      <xdr:rowOff>123825</xdr:rowOff>
    </xdr:to>
    <xdr:sp>
      <xdr:nvSpPr>
        <xdr:cNvPr id="2" name="Right Arrow 21">
          <a:hlinkClick r:id="rId2"/>
        </xdr:cNvPr>
        <xdr:cNvSpPr>
          <a:spLocks/>
        </xdr:cNvSpPr>
      </xdr:nvSpPr>
      <xdr:spPr>
        <a:xfrm>
          <a:off x="8296275" y="6286500"/>
          <a:ext cx="361950" cy="285750"/>
        </a:xfrm>
        <a:prstGeom prst="rightArrow">
          <a:avLst>
            <a:gd name="adj1" fmla="val 9999"/>
            <a:gd name="adj2" fmla="val -25000"/>
          </a:avLst>
        </a:prstGeom>
        <a:solidFill>
          <a:srgbClr val="4F81BD"/>
        </a:solidFill>
        <a:ln w="25560" cmpd="sng">
          <a:solidFill>
            <a:srgbClr val="254061"/>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1390650</xdr:colOff>
      <xdr:row>30</xdr:row>
      <xdr:rowOff>47625</xdr:rowOff>
    </xdr:from>
    <xdr:to>
      <xdr:col>5</xdr:col>
      <xdr:colOff>238125</xdr:colOff>
      <xdr:row>31</xdr:row>
      <xdr:rowOff>123825</xdr:rowOff>
    </xdr:to>
    <xdr:sp>
      <xdr:nvSpPr>
        <xdr:cNvPr id="3" name="Left Arrow 22">
          <a:hlinkClick r:id="rId3"/>
        </xdr:cNvPr>
        <xdr:cNvSpPr>
          <a:spLocks/>
        </xdr:cNvSpPr>
      </xdr:nvSpPr>
      <xdr:spPr>
        <a:xfrm>
          <a:off x="7458075" y="6286500"/>
          <a:ext cx="361950" cy="285750"/>
        </a:xfrm>
        <a:prstGeom prst="leftArrow">
          <a:avLst>
            <a:gd name="adj1" fmla="val -8625"/>
            <a:gd name="adj2" fmla="val -25000"/>
          </a:avLst>
        </a:prstGeom>
        <a:solidFill>
          <a:srgbClr val="4F81BD"/>
        </a:solidFill>
        <a:ln w="25560" cmpd="sng">
          <a:solidFill>
            <a:srgbClr val="254061"/>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2895600</xdr:colOff>
      <xdr:row>11</xdr:row>
      <xdr:rowOff>9525</xdr:rowOff>
    </xdr:from>
    <xdr:to>
      <xdr:col>1</xdr:col>
      <xdr:colOff>3086100</xdr:colOff>
      <xdr:row>11</xdr:row>
      <xdr:rowOff>190500</xdr:rowOff>
    </xdr:to>
    <xdr:pic>
      <xdr:nvPicPr>
        <xdr:cNvPr id="4" name="Picture 18">
          <a:hlinkClick r:id="rId6"/>
        </xdr:cNvPr>
        <xdr:cNvPicPr preferRelativeResize="1">
          <a:picLocks noChangeAspect="1"/>
        </xdr:cNvPicPr>
      </xdr:nvPicPr>
      <xdr:blipFill>
        <a:blip r:embed="rId4"/>
        <a:stretch>
          <a:fillRect/>
        </a:stretch>
      </xdr:blipFill>
      <xdr:spPr>
        <a:xfrm>
          <a:off x="3314700" y="2266950"/>
          <a:ext cx="190500" cy="180975"/>
        </a:xfrm>
        <a:prstGeom prst="rect">
          <a:avLst/>
        </a:prstGeom>
        <a:blipFill>
          <a:blip r:embed=""/>
          <a:srcRect/>
          <a:stretch>
            <a:fillRect/>
          </a:stretch>
        </a:blipFill>
        <a:ln w="9525" cmpd="sng">
          <a:noFill/>
        </a:ln>
      </xdr:spPr>
    </xdr:pic>
    <xdr:clientData/>
  </xdr:twoCellAnchor>
  <xdr:twoCellAnchor>
    <xdr:from>
      <xdr:col>1</xdr:col>
      <xdr:colOff>2895600</xdr:colOff>
      <xdr:row>22</xdr:row>
      <xdr:rowOff>19050</xdr:rowOff>
    </xdr:from>
    <xdr:to>
      <xdr:col>1</xdr:col>
      <xdr:colOff>3086100</xdr:colOff>
      <xdr:row>22</xdr:row>
      <xdr:rowOff>209550</xdr:rowOff>
    </xdr:to>
    <xdr:pic>
      <xdr:nvPicPr>
        <xdr:cNvPr id="5" name="Picture 19">
          <a:hlinkClick r:id="rId8"/>
        </xdr:cNvPr>
        <xdr:cNvPicPr preferRelativeResize="1">
          <a:picLocks noChangeAspect="1"/>
        </xdr:cNvPicPr>
      </xdr:nvPicPr>
      <xdr:blipFill>
        <a:blip r:embed="rId4"/>
        <a:stretch>
          <a:fillRect/>
        </a:stretch>
      </xdr:blipFill>
      <xdr:spPr>
        <a:xfrm>
          <a:off x="3314700" y="4581525"/>
          <a:ext cx="190500" cy="190500"/>
        </a:xfrm>
        <a:prstGeom prst="rect">
          <a:avLst/>
        </a:prstGeom>
        <a:blipFill>
          <a:blip r:embed=""/>
          <a:srcRect/>
          <a:stretch>
            <a:fillRect/>
          </a:stretch>
        </a:blipFill>
        <a:ln w="9525" cmpd="sng">
          <a:noFill/>
        </a:ln>
      </xdr:spPr>
    </xdr:pic>
    <xdr:clientData/>
  </xdr:twoCellAnchor>
  <xdr:twoCellAnchor>
    <xdr:from>
      <xdr:col>1</xdr:col>
      <xdr:colOff>2895600</xdr:colOff>
      <xdr:row>23</xdr:row>
      <xdr:rowOff>19050</xdr:rowOff>
    </xdr:from>
    <xdr:to>
      <xdr:col>1</xdr:col>
      <xdr:colOff>3086100</xdr:colOff>
      <xdr:row>23</xdr:row>
      <xdr:rowOff>209550</xdr:rowOff>
    </xdr:to>
    <xdr:pic>
      <xdr:nvPicPr>
        <xdr:cNvPr id="6" name="Picture 20">
          <a:hlinkClick r:id="rId10"/>
        </xdr:cNvPr>
        <xdr:cNvPicPr preferRelativeResize="1">
          <a:picLocks noChangeAspect="1"/>
        </xdr:cNvPicPr>
      </xdr:nvPicPr>
      <xdr:blipFill>
        <a:blip r:embed="rId4"/>
        <a:stretch>
          <a:fillRect/>
        </a:stretch>
      </xdr:blipFill>
      <xdr:spPr>
        <a:xfrm>
          <a:off x="3314700" y="4791075"/>
          <a:ext cx="190500" cy="190500"/>
        </a:xfrm>
        <a:prstGeom prst="rect">
          <a:avLst/>
        </a:prstGeom>
        <a:blipFill>
          <a:blip r:embed=""/>
          <a:srcRect/>
          <a:stretch>
            <a:fillRect/>
          </a:stretch>
        </a:blipFill>
        <a:ln w="9525" cmpd="sng">
          <a:noFill/>
        </a:ln>
      </xdr:spPr>
    </xdr:pic>
    <xdr:clientData/>
  </xdr:twoCellAnchor>
  <xdr:twoCellAnchor>
    <xdr:from>
      <xdr:col>10</xdr:col>
      <xdr:colOff>161925</xdr:colOff>
      <xdr:row>0</xdr:row>
      <xdr:rowOff>66675</xdr:rowOff>
    </xdr:from>
    <xdr:to>
      <xdr:col>11</xdr:col>
      <xdr:colOff>895350</xdr:colOff>
      <xdr:row>1</xdr:row>
      <xdr:rowOff>142875</xdr:rowOff>
    </xdr:to>
    <xdr:pic>
      <xdr:nvPicPr>
        <xdr:cNvPr id="7" name="Picture 40">
          <a:hlinkClick r:id="rId13"/>
        </xdr:cNvPr>
        <xdr:cNvPicPr preferRelativeResize="1">
          <a:picLocks noChangeAspect="1"/>
        </xdr:cNvPicPr>
      </xdr:nvPicPr>
      <xdr:blipFill>
        <a:blip r:embed="rId11"/>
        <a:stretch>
          <a:fillRect/>
        </a:stretch>
      </xdr:blipFill>
      <xdr:spPr>
        <a:xfrm>
          <a:off x="9086850" y="66675"/>
          <a:ext cx="1905000" cy="266700"/>
        </a:xfrm>
        <a:prstGeom prst="rect">
          <a:avLst/>
        </a:prstGeom>
        <a:blipFill>
          <a:blip r:embed=""/>
          <a:srcRect/>
          <a:stretch>
            <a:fillRect/>
          </a:stretch>
        </a:blipFill>
        <a:ln w="9525" cmpd="sng">
          <a:noFill/>
        </a:ln>
      </xdr:spPr>
    </xdr:pic>
    <xdr:clientData/>
  </xdr:twoCellAnchor>
  <xdr:twoCellAnchor>
    <xdr:from>
      <xdr:col>9</xdr:col>
      <xdr:colOff>9525</xdr:colOff>
      <xdr:row>9</xdr:row>
      <xdr:rowOff>38100</xdr:rowOff>
    </xdr:from>
    <xdr:to>
      <xdr:col>9</xdr:col>
      <xdr:colOff>152400</xdr:colOff>
      <xdr:row>9</xdr:row>
      <xdr:rowOff>171450</xdr:rowOff>
    </xdr:to>
    <xdr:sp>
      <xdr:nvSpPr>
        <xdr:cNvPr id="8" name="Rectangle 12"/>
        <xdr:cNvSpPr>
          <a:spLocks/>
        </xdr:cNvSpPr>
      </xdr:nvSpPr>
      <xdr:spPr>
        <a:xfrm>
          <a:off x="8772525" y="1876425"/>
          <a:ext cx="142875" cy="133350"/>
        </a:xfrm>
        <a:prstGeom prst="rect">
          <a:avLst/>
        </a:prstGeom>
        <a:solidFill>
          <a:srgbClr val="94AEDE"/>
        </a:solidFill>
        <a:ln w="25560" cmpd="sng">
          <a:solidFill>
            <a:srgbClr val="213C94"/>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14</xdr:row>
      <xdr:rowOff>38100</xdr:rowOff>
    </xdr:from>
    <xdr:to>
      <xdr:col>9</xdr:col>
      <xdr:colOff>133350</xdr:colOff>
      <xdr:row>14</xdr:row>
      <xdr:rowOff>180975</xdr:rowOff>
    </xdr:to>
    <xdr:sp>
      <xdr:nvSpPr>
        <xdr:cNvPr id="9" name="Rectangle 37"/>
        <xdr:cNvSpPr>
          <a:spLocks/>
        </xdr:cNvSpPr>
      </xdr:nvSpPr>
      <xdr:spPr>
        <a:xfrm>
          <a:off x="8753475" y="2924175"/>
          <a:ext cx="142875" cy="142875"/>
        </a:xfrm>
        <a:prstGeom prst="rect">
          <a:avLst/>
        </a:prstGeom>
        <a:solidFill>
          <a:srgbClr val="FFA2EF"/>
        </a:solidFill>
        <a:ln w="25560" cmpd="sng">
          <a:solidFill>
            <a:srgbClr val="84047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15</xdr:row>
      <xdr:rowOff>38100</xdr:rowOff>
    </xdr:from>
    <xdr:to>
      <xdr:col>9</xdr:col>
      <xdr:colOff>133350</xdr:colOff>
      <xdr:row>15</xdr:row>
      <xdr:rowOff>180975</xdr:rowOff>
    </xdr:to>
    <xdr:sp>
      <xdr:nvSpPr>
        <xdr:cNvPr id="10" name="Rectangle 14"/>
        <xdr:cNvSpPr>
          <a:spLocks/>
        </xdr:cNvSpPr>
      </xdr:nvSpPr>
      <xdr:spPr>
        <a:xfrm>
          <a:off x="8753475" y="3133725"/>
          <a:ext cx="142875" cy="142875"/>
        </a:xfrm>
        <a:prstGeom prst="rect">
          <a:avLst/>
        </a:prstGeom>
        <a:solidFill>
          <a:srgbClr val="F79A6B"/>
        </a:solidFill>
        <a:ln w="25560" cmpd="sng">
          <a:solidFill>
            <a:srgbClr val="94301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16</xdr:row>
      <xdr:rowOff>38100</xdr:rowOff>
    </xdr:from>
    <xdr:to>
      <xdr:col>9</xdr:col>
      <xdr:colOff>133350</xdr:colOff>
      <xdr:row>16</xdr:row>
      <xdr:rowOff>180975</xdr:rowOff>
    </xdr:to>
    <xdr:sp>
      <xdr:nvSpPr>
        <xdr:cNvPr id="11" name="Rectangle 15"/>
        <xdr:cNvSpPr>
          <a:spLocks/>
        </xdr:cNvSpPr>
      </xdr:nvSpPr>
      <xdr:spPr>
        <a:xfrm>
          <a:off x="8753475" y="3343275"/>
          <a:ext cx="142875" cy="142875"/>
        </a:xfrm>
        <a:prstGeom prst="rect">
          <a:avLst/>
        </a:prstGeom>
        <a:solidFill>
          <a:srgbClr val="F79A6B"/>
        </a:solidFill>
        <a:ln w="25560" cmpd="sng">
          <a:solidFill>
            <a:srgbClr val="94301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17</xdr:row>
      <xdr:rowOff>38100</xdr:rowOff>
    </xdr:from>
    <xdr:to>
      <xdr:col>9</xdr:col>
      <xdr:colOff>133350</xdr:colOff>
      <xdr:row>17</xdr:row>
      <xdr:rowOff>180975</xdr:rowOff>
    </xdr:to>
    <xdr:sp>
      <xdr:nvSpPr>
        <xdr:cNvPr id="12" name="Rectangle 16"/>
        <xdr:cNvSpPr>
          <a:spLocks/>
        </xdr:cNvSpPr>
      </xdr:nvSpPr>
      <xdr:spPr>
        <a:xfrm>
          <a:off x="8753475" y="3552825"/>
          <a:ext cx="142875" cy="142875"/>
        </a:xfrm>
        <a:prstGeom prst="rect">
          <a:avLst/>
        </a:prstGeom>
        <a:solidFill>
          <a:srgbClr val="AD86C6"/>
        </a:solidFill>
        <a:ln w="25560" cmpd="sng">
          <a:solidFill>
            <a:srgbClr val="4A3C7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18</xdr:row>
      <xdr:rowOff>38100</xdr:rowOff>
    </xdr:from>
    <xdr:to>
      <xdr:col>9</xdr:col>
      <xdr:colOff>133350</xdr:colOff>
      <xdr:row>18</xdr:row>
      <xdr:rowOff>180975</xdr:rowOff>
    </xdr:to>
    <xdr:sp>
      <xdr:nvSpPr>
        <xdr:cNvPr id="13" name="Rectangle 17"/>
        <xdr:cNvSpPr>
          <a:spLocks/>
        </xdr:cNvSpPr>
      </xdr:nvSpPr>
      <xdr:spPr>
        <a:xfrm>
          <a:off x="8753475" y="3762375"/>
          <a:ext cx="142875" cy="142875"/>
        </a:xfrm>
        <a:prstGeom prst="rect">
          <a:avLst/>
        </a:prstGeom>
        <a:solidFill>
          <a:srgbClr val="AD86C6"/>
        </a:solidFill>
        <a:ln w="25560" cmpd="sng">
          <a:solidFill>
            <a:srgbClr val="4A3C7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19</xdr:row>
      <xdr:rowOff>47625</xdr:rowOff>
    </xdr:from>
    <xdr:to>
      <xdr:col>9</xdr:col>
      <xdr:colOff>133350</xdr:colOff>
      <xdr:row>19</xdr:row>
      <xdr:rowOff>180975</xdr:rowOff>
    </xdr:to>
    <xdr:sp>
      <xdr:nvSpPr>
        <xdr:cNvPr id="14" name="Rectangle 18"/>
        <xdr:cNvSpPr>
          <a:spLocks/>
        </xdr:cNvSpPr>
      </xdr:nvSpPr>
      <xdr:spPr>
        <a:xfrm>
          <a:off x="8753475" y="3981450"/>
          <a:ext cx="142875" cy="142875"/>
        </a:xfrm>
        <a:prstGeom prst="rect">
          <a:avLst/>
        </a:prstGeom>
        <a:solidFill>
          <a:srgbClr val="F7DF5A"/>
        </a:solidFill>
        <a:ln w="25560" cmpd="sng">
          <a:solidFill>
            <a:srgbClr val="9C65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20</xdr:row>
      <xdr:rowOff>47625</xdr:rowOff>
    </xdr:from>
    <xdr:to>
      <xdr:col>9</xdr:col>
      <xdr:colOff>133350</xdr:colOff>
      <xdr:row>20</xdr:row>
      <xdr:rowOff>180975</xdr:rowOff>
    </xdr:to>
    <xdr:sp>
      <xdr:nvSpPr>
        <xdr:cNvPr id="15" name="Rectangle 19"/>
        <xdr:cNvSpPr>
          <a:spLocks/>
        </xdr:cNvSpPr>
      </xdr:nvSpPr>
      <xdr:spPr>
        <a:xfrm>
          <a:off x="8753475" y="4191000"/>
          <a:ext cx="142875" cy="142875"/>
        </a:xfrm>
        <a:prstGeom prst="rect">
          <a:avLst/>
        </a:prstGeom>
        <a:solidFill>
          <a:srgbClr val="F7DF5A"/>
        </a:solidFill>
        <a:ln w="25560" cmpd="sng">
          <a:solidFill>
            <a:srgbClr val="9C65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21</xdr:row>
      <xdr:rowOff>47625</xdr:rowOff>
    </xdr:from>
    <xdr:to>
      <xdr:col>9</xdr:col>
      <xdr:colOff>133350</xdr:colOff>
      <xdr:row>21</xdr:row>
      <xdr:rowOff>180975</xdr:rowOff>
    </xdr:to>
    <xdr:sp>
      <xdr:nvSpPr>
        <xdr:cNvPr id="16" name="Rectangle 20"/>
        <xdr:cNvSpPr>
          <a:spLocks/>
        </xdr:cNvSpPr>
      </xdr:nvSpPr>
      <xdr:spPr>
        <a:xfrm>
          <a:off x="8753475" y="4400550"/>
          <a:ext cx="142875" cy="142875"/>
        </a:xfrm>
        <a:prstGeom prst="rect">
          <a:avLst/>
        </a:prstGeom>
        <a:solidFill>
          <a:srgbClr val="A5DBD6"/>
        </a:solidFill>
        <a:ln w="25560" cmpd="sng">
          <a:solidFill>
            <a:srgbClr val="395652"/>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22</xdr:row>
      <xdr:rowOff>47625</xdr:rowOff>
    </xdr:from>
    <xdr:to>
      <xdr:col>9</xdr:col>
      <xdr:colOff>133350</xdr:colOff>
      <xdr:row>22</xdr:row>
      <xdr:rowOff>180975</xdr:rowOff>
    </xdr:to>
    <xdr:sp>
      <xdr:nvSpPr>
        <xdr:cNvPr id="17" name="Rectangle 21"/>
        <xdr:cNvSpPr>
          <a:spLocks/>
        </xdr:cNvSpPr>
      </xdr:nvSpPr>
      <xdr:spPr>
        <a:xfrm>
          <a:off x="8753475" y="4610100"/>
          <a:ext cx="142875" cy="142875"/>
        </a:xfrm>
        <a:prstGeom prst="rect">
          <a:avLst/>
        </a:prstGeom>
        <a:solidFill>
          <a:srgbClr val="A5DBD6"/>
        </a:solidFill>
        <a:ln w="25560" cmpd="sng">
          <a:solidFill>
            <a:srgbClr val="395652"/>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466725</xdr:colOff>
      <xdr:row>1</xdr:row>
      <xdr:rowOff>228600</xdr:rowOff>
    </xdr:from>
    <xdr:to>
      <xdr:col>11</xdr:col>
      <xdr:colOff>771525</xdr:colOff>
      <xdr:row>3</xdr:row>
      <xdr:rowOff>76200</xdr:rowOff>
    </xdr:to>
    <xdr:pic>
      <xdr:nvPicPr>
        <xdr:cNvPr id="18" name="Picture 1239">
          <a:hlinkClick r:id="rId23"/>
        </xdr:cNvPr>
        <xdr:cNvPicPr preferRelativeResize="1">
          <a:picLocks noChangeAspect="1"/>
        </xdr:cNvPicPr>
      </xdr:nvPicPr>
      <xdr:blipFill>
        <a:blip r:embed="rId21"/>
        <a:stretch>
          <a:fillRect/>
        </a:stretch>
      </xdr:blipFill>
      <xdr:spPr>
        <a:xfrm>
          <a:off x="10563225" y="419100"/>
          <a:ext cx="304800" cy="276225"/>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342900</xdr:colOff>
      <xdr:row>27</xdr:row>
      <xdr:rowOff>180975</xdr:rowOff>
    </xdr:from>
    <xdr:to>
      <xdr:col>7</xdr:col>
      <xdr:colOff>304800</xdr:colOff>
      <xdr:row>31</xdr:row>
      <xdr:rowOff>180975</xdr:rowOff>
    </xdr:to>
    <xdr:pic>
      <xdr:nvPicPr>
        <xdr:cNvPr id="1" name="Picture 1"/>
        <xdr:cNvPicPr preferRelativeResize="1">
          <a:picLocks noChangeAspect="1"/>
        </xdr:cNvPicPr>
      </xdr:nvPicPr>
      <xdr:blipFill>
        <a:blip r:embed="rId1"/>
        <a:stretch>
          <a:fillRect/>
        </a:stretch>
      </xdr:blipFill>
      <xdr:spPr>
        <a:xfrm>
          <a:off x="7924800" y="5791200"/>
          <a:ext cx="762000" cy="838200"/>
        </a:xfrm>
        <a:prstGeom prst="rect">
          <a:avLst/>
        </a:prstGeom>
        <a:blipFill>
          <a:blip r:embed=""/>
          <a:srcRect/>
          <a:stretch>
            <a:fillRect/>
          </a:stretch>
        </a:blipFill>
        <a:ln w="9525" cmpd="sng">
          <a:noFill/>
        </a:ln>
      </xdr:spPr>
    </xdr:pic>
    <xdr:clientData/>
  </xdr:twoCellAnchor>
  <xdr:twoCellAnchor>
    <xdr:from>
      <xdr:col>6</xdr:col>
      <xdr:colOff>266700</xdr:colOff>
      <xdr:row>30</xdr:row>
      <xdr:rowOff>47625</xdr:rowOff>
    </xdr:from>
    <xdr:to>
      <xdr:col>7</xdr:col>
      <xdr:colOff>266700</xdr:colOff>
      <xdr:row>31</xdr:row>
      <xdr:rowOff>123825</xdr:rowOff>
    </xdr:to>
    <xdr:sp>
      <xdr:nvSpPr>
        <xdr:cNvPr id="2" name="Right Arrow 21">
          <a:hlinkClick r:id="rId2"/>
        </xdr:cNvPr>
        <xdr:cNvSpPr>
          <a:spLocks/>
        </xdr:cNvSpPr>
      </xdr:nvSpPr>
      <xdr:spPr>
        <a:xfrm>
          <a:off x="8286750" y="6286500"/>
          <a:ext cx="361950" cy="285750"/>
        </a:xfrm>
        <a:prstGeom prst="rightArrow">
          <a:avLst>
            <a:gd name="adj1" fmla="val 9999"/>
            <a:gd name="adj2" fmla="val -25000"/>
          </a:avLst>
        </a:prstGeom>
        <a:solidFill>
          <a:srgbClr val="4F81BD"/>
        </a:solidFill>
        <a:ln w="25560" cmpd="sng">
          <a:solidFill>
            <a:srgbClr val="254061"/>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1400175</xdr:colOff>
      <xdr:row>30</xdr:row>
      <xdr:rowOff>47625</xdr:rowOff>
    </xdr:from>
    <xdr:to>
      <xdr:col>5</xdr:col>
      <xdr:colOff>247650</xdr:colOff>
      <xdr:row>31</xdr:row>
      <xdr:rowOff>123825</xdr:rowOff>
    </xdr:to>
    <xdr:sp>
      <xdr:nvSpPr>
        <xdr:cNvPr id="3" name="Left Arrow 22">
          <a:hlinkClick r:id="rId3"/>
        </xdr:cNvPr>
        <xdr:cNvSpPr>
          <a:spLocks/>
        </xdr:cNvSpPr>
      </xdr:nvSpPr>
      <xdr:spPr>
        <a:xfrm>
          <a:off x="7467600" y="6286500"/>
          <a:ext cx="361950" cy="285750"/>
        </a:xfrm>
        <a:prstGeom prst="leftArrow">
          <a:avLst>
            <a:gd name="adj1" fmla="val -8625"/>
            <a:gd name="adj2" fmla="val -25000"/>
          </a:avLst>
        </a:prstGeom>
        <a:solidFill>
          <a:srgbClr val="4F81BD"/>
        </a:solidFill>
        <a:ln w="25560" cmpd="sng">
          <a:solidFill>
            <a:srgbClr val="254061"/>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2895600</xdr:colOff>
      <xdr:row>20</xdr:row>
      <xdr:rowOff>9525</xdr:rowOff>
    </xdr:from>
    <xdr:to>
      <xdr:col>1</xdr:col>
      <xdr:colOff>3086100</xdr:colOff>
      <xdr:row>20</xdr:row>
      <xdr:rowOff>190500</xdr:rowOff>
    </xdr:to>
    <xdr:pic>
      <xdr:nvPicPr>
        <xdr:cNvPr id="4" name="Picture 15">
          <a:hlinkClick r:id="rId6"/>
        </xdr:cNvPr>
        <xdr:cNvPicPr preferRelativeResize="1">
          <a:picLocks noChangeAspect="1"/>
        </xdr:cNvPicPr>
      </xdr:nvPicPr>
      <xdr:blipFill>
        <a:blip r:embed="rId4"/>
        <a:stretch>
          <a:fillRect/>
        </a:stretch>
      </xdr:blipFill>
      <xdr:spPr>
        <a:xfrm>
          <a:off x="3314700" y="4152900"/>
          <a:ext cx="190500" cy="180975"/>
        </a:xfrm>
        <a:prstGeom prst="rect">
          <a:avLst/>
        </a:prstGeom>
        <a:blipFill>
          <a:blip r:embed=""/>
          <a:srcRect/>
          <a:stretch>
            <a:fillRect/>
          </a:stretch>
        </a:blipFill>
        <a:ln w="9525" cmpd="sng">
          <a:noFill/>
        </a:ln>
      </xdr:spPr>
    </xdr:pic>
    <xdr:clientData/>
  </xdr:twoCellAnchor>
  <xdr:twoCellAnchor>
    <xdr:from>
      <xdr:col>1</xdr:col>
      <xdr:colOff>2895600</xdr:colOff>
      <xdr:row>22</xdr:row>
      <xdr:rowOff>9525</xdr:rowOff>
    </xdr:from>
    <xdr:to>
      <xdr:col>1</xdr:col>
      <xdr:colOff>3086100</xdr:colOff>
      <xdr:row>22</xdr:row>
      <xdr:rowOff>180975</xdr:rowOff>
    </xdr:to>
    <xdr:pic>
      <xdr:nvPicPr>
        <xdr:cNvPr id="5" name="Picture 16">
          <a:hlinkClick r:id="rId8"/>
        </xdr:cNvPr>
        <xdr:cNvPicPr preferRelativeResize="1">
          <a:picLocks noChangeAspect="1"/>
        </xdr:cNvPicPr>
      </xdr:nvPicPr>
      <xdr:blipFill>
        <a:blip r:embed="rId4"/>
        <a:stretch>
          <a:fillRect/>
        </a:stretch>
      </xdr:blipFill>
      <xdr:spPr>
        <a:xfrm>
          <a:off x="3314700" y="4572000"/>
          <a:ext cx="190500" cy="171450"/>
        </a:xfrm>
        <a:prstGeom prst="rect">
          <a:avLst/>
        </a:prstGeom>
        <a:blipFill>
          <a:blip r:embed=""/>
          <a:srcRect/>
          <a:stretch>
            <a:fillRect/>
          </a:stretch>
        </a:blipFill>
        <a:ln w="9525" cmpd="sng">
          <a:noFill/>
        </a:ln>
      </xdr:spPr>
    </xdr:pic>
    <xdr:clientData/>
  </xdr:twoCellAnchor>
  <xdr:twoCellAnchor>
    <xdr:from>
      <xdr:col>1</xdr:col>
      <xdr:colOff>2895600</xdr:colOff>
      <xdr:row>23</xdr:row>
      <xdr:rowOff>9525</xdr:rowOff>
    </xdr:from>
    <xdr:to>
      <xdr:col>1</xdr:col>
      <xdr:colOff>3086100</xdr:colOff>
      <xdr:row>23</xdr:row>
      <xdr:rowOff>190500</xdr:rowOff>
    </xdr:to>
    <xdr:pic>
      <xdr:nvPicPr>
        <xdr:cNvPr id="6" name="Picture 17">
          <a:hlinkClick r:id="rId10"/>
        </xdr:cNvPr>
        <xdr:cNvPicPr preferRelativeResize="1">
          <a:picLocks noChangeAspect="1"/>
        </xdr:cNvPicPr>
      </xdr:nvPicPr>
      <xdr:blipFill>
        <a:blip r:embed="rId4"/>
        <a:stretch>
          <a:fillRect/>
        </a:stretch>
      </xdr:blipFill>
      <xdr:spPr>
        <a:xfrm>
          <a:off x="3314700" y="4781550"/>
          <a:ext cx="190500" cy="180975"/>
        </a:xfrm>
        <a:prstGeom prst="rect">
          <a:avLst/>
        </a:prstGeom>
        <a:blipFill>
          <a:blip r:embed=""/>
          <a:srcRect/>
          <a:stretch>
            <a:fillRect/>
          </a:stretch>
        </a:blipFill>
        <a:ln w="9525" cmpd="sng">
          <a:noFill/>
        </a:ln>
      </xdr:spPr>
    </xdr:pic>
    <xdr:clientData/>
  </xdr:twoCellAnchor>
  <xdr:twoCellAnchor>
    <xdr:from>
      <xdr:col>1</xdr:col>
      <xdr:colOff>2895600</xdr:colOff>
      <xdr:row>14</xdr:row>
      <xdr:rowOff>9525</xdr:rowOff>
    </xdr:from>
    <xdr:to>
      <xdr:col>1</xdr:col>
      <xdr:colOff>3086100</xdr:colOff>
      <xdr:row>14</xdr:row>
      <xdr:rowOff>190500</xdr:rowOff>
    </xdr:to>
    <xdr:pic>
      <xdr:nvPicPr>
        <xdr:cNvPr id="7" name="Picture 18">
          <a:hlinkClick r:id="rId12"/>
        </xdr:cNvPr>
        <xdr:cNvPicPr preferRelativeResize="1">
          <a:picLocks noChangeAspect="1"/>
        </xdr:cNvPicPr>
      </xdr:nvPicPr>
      <xdr:blipFill>
        <a:blip r:embed="rId4"/>
        <a:stretch>
          <a:fillRect/>
        </a:stretch>
      </xdr:blipFill>
      <xdr:spPr>
        <a:xfrm>
          <a:off x="3314700" y="2895600"/>
          <a:ext cx="190500" cy="180975"/>
        </a:xfrm>
        <a:prstGeom prst="rect">
          <a:avLst/>
        </a:prstGeom>
        <a:blipFill>
          <a:blip r:embed=""/>
          <a:srcRect/>
          <a:stretch>
            <a:fillRect/>
          </a:stretch>
        </a:blipFill>
        <a:ln w="9525" cmpd="sng">
          <a:noFill/>
        </a:ln>
      </xdr:spPr>
    </xdr:pic>
    <xdr:clientData/>
  </xdr:twoCellAnchor>
  <xdr:twoCellAnchor>
    <xdr:from>
      <xdr:col>1</xdr:col>
      <xdr:colOff>2895600</xdr:colOff>
      <xdr:row>19</xdr:row>
      <xdr:rowOff>0</xdr:rowOff>
    </xdr:from>
    <xdr:to>
      <xdr:col>1</xdr:col>
      <xdr:colOff>3086100</xdr:colOff>
      <xdr:row>19</xdr:row>
      <xdr:rowOff>180975</xdr:rowOff>
    </xdr:to>
    <xdr:pic>
      <xdr:nvPicPr>
        <xdr:cNvPr id="8" name="Picture 19">
          <a:hlinkClick r:id="rId14"/>
        </xdr:cNvPr>
        <xdr:cNvPicPr preferRelativeResize="1">
          <a:picLocks noChangeAspect="1"/>
        </xdr:cNvPicPr>
      </xdr:nvPicPr>
      <xdr:blipFill>
        <a:blip r:embed="rId4"/>
        <a:stretch>
          <a:fillRect/>
        </a:stretch>
      </xdr:blipFill>
      <xdr:spPr>
        <a:xfrm>
          <a:off x="3314700" y="3933825"/>
          <a:ext cx="190500" cy="180975"/>
        </a:xfrm>
        <a:prstGeom prst="rect">
          <a:avLst/>
        </a:prstGeom>
        <a:blipFill>
          <a:blip r:embed=""/>
          <a:srcRect/>
          <a:stretch>
            <a:fillRect/>
          </a:stretch>
        </a:blipFill>
        <a:ln w="9525" cmpd="sng">
          <a:noFill/>
        </a:ln>
      </xdr:spPr>
    </xdr:pic>
    <xdr:clientData/>
  </xdr:twoCellAnchor>
  <xdr:twoCellAnchor>
    <xdr:from>
      <xdr:col>1</xdr:col>
      <xdr:colOff>2895600</xdr:colOff>
      <xdr:row>10</xdr:row>
      <xdr:rowOff>9525</xdr:rowOff>
    </xdr:from>
    <xdr:to>
      <xdr:col>1</xdr:col>
      <xdr:colOff>3086100</xdr:colOff>
      <xdr:row>10</xdr:row>
      <xdr:rowOff>190500</xdr:rowOff>
    </xdr:to>
    <xdr:pic>
      <xdr:nvPicPr>
        <xdr:cNvPr id="9" name="Picture 20">
          <a:hlinkClick r:id="rId16"/>
        </xdr:cNvPr>
        <xdr:cNvPicPr preferRelativeResize="1">
          <a:picLocks noChangeAspect="1"/>
        </xdr:cNvPicPr>
      </xdr:nvPicPr>
      <xdr:blipFill>
        <a:blip r:embed="rId4"/>
        <a:stretch>
          <a:fillRect/>
        </a:stretch>
      </xdr:blipFill>
      <xdr:spPr>
        <a:xfrm>
          <a:off x="3314700" y="2057400"/>
          <a:ext cx="190500" cy="180975"/>
        </a:xfrm>
        <a:prstGeom prst="rect">
          <a:avLst/>
        </a:prstGeom>
        <a:blipFill>
          <a:blip r:embed=""/>
          <a:srcRect/>
          <a:stretch>
            <a:fillRect/>
          </a:stretch>
        </a:blipFill>
        <a:ln w="9525" cmpd="sng">
          <a:noFill/>
        </a:ln>
      </xdr:spPr>
    </xdr:pic>
    <xdr:clientData/>
  </xdr:twoCellAnchor>
  <xdr:twoCellAnchor>
    <xdr:from>
      <xdr:col>10</xdr:col>
      <xdr:colOff>161925</xdr:colOff>
      <xdr:row>0</xdr:row>
      <xdr:rowOff>66675</xdr:rowOff>
    </xdr:from>
    <xdr:to>
      <xdr:col>11</xdr:col>
      <xdr:colOff>895350</xdr:colOff>
      <xdr:row>1</xdr:row>
      <xdr:rowOff>142875</xdr:rowOff>
    </xdr:to>
    <xdr:pic>
      <xdr:nvPicPr>
        <xdr:cNvPr id="10" name="Picture 42">
          <a:hlinkClick r:id="rId19"/>
        </xdr:cNvPr>
        <xdr:cNvPicPr preferRelativeResize="1">
          <a:picLocks noChangeAspect="1"/>
        </xdr:cNvPicPr>
      </xdr:nvPicPr>
      <xdr:blipFill>
        <a:blip r:embed="rId17"/>
        <a:stretch>
          <a:fillRect/>
        </a:stretch>
      </xdr:blipFill>
      <xdr:spPr>
        <a:xfrm>
          <a:off x="9086850" y="66675"/>
          <a:ext cx="1905000" cy="266700"/>
        </a:xfrm>
        <a:prstGeom prst="rect">
          <a:avLst/>
        </a:prstGeom>
        <a:blipFill>
          <a:blip r:embed=""/>
          <a:srcRect/>
          <a:stretch>
            <a:fillRect/>
          </a:stretch>
        </a:blipFill>
        <a:ln w="9525" cmpd="sng">
          <a:noFill/>
        </a:ln>
      </xdr:spPr>
    </xdr:pic>
    <xdr:clientData/>
  </xdr:twoCellAnchor>
  <xdr:twoCellAnchor>
    <xdr:from>
      <xdr:col>9</xdr:col>
      <xdr:colOff>9525</xdr:colOff>
      <xdr:row>9</xdr:row>
      <xdr:rowOff>38100</xdr:rowOff>
    </xdr:from>
    <xdr:to>
      <xdr:col>9</xdr:col>
      <xdr:colOff>152400</xdr:colOff>
      <xdr:row>9</xdr:row>
      <xdr:rowOff>171450</xdr:rowOff>
    </xdr:to>
    <xdr:sp>
      <xdr:nvSpPr>
        <xdr:cNvPr id="11" name="Rectangle 12"/>
        <xdr:cNvSpPr>
          <a:spLocks/>
        </xdr:cNvSpPr>
      </xdr:nvSpPr>
      <xdr:spPr>
        <a:xfrm>
          <a:off x="8772525" y="1876425"/>
          <a:ext cx="142875" cy="133350"/>
        </a:xfrm>
        <a:prstGeom prst="rect">
          <a:avLst/>
        </a:prstGeom>
        <a:solidFill>
          <a:srgbClr val="94AEDE"/>
        </a:solidFill>
        <a:ln w="25560" cmpd="sng">
          <a:solidFill>
            <a:srgbClr val="213C94"/>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14</xdr:row>
      <xdr:rowOff>38100</xdr:rowOff>
    </xdr:from>
    <xdr:to>
      <xdr:col>9</xdr:col>
      <xdr:colOff>133350</xdr:colOff>
      <xdr:row>14</xdr:row>
      <xdr:rowOff>180975</xdr:rowOff>
    </xdr:to>
    <xdr:sp>
      <xdr:nvSpPr>
        <xdr:cNvPr id="12" name="Rectangle 40"/>
        <xdr:cNvSpPr>
          <a:spLocks/>
        </xdr:cNvSpPr>
      </xdr:nvSpPr>
      <xdr:spPr>
        <a:xfrm>
          <a:off x="8753475" y="2924175"/>
          <a:ext cx="142875" cy="142875"/>
        </a:xfrm>
        <a:prstGeom prst="rect">
          <a:avLst/>
        </a:prstGeom>
        <a:solidFill>
          <a:srgbClr val="FFA2EF"/>
        </a:solidFill>
        <a:ln w="25560" cmpd="sng">
          <a:solidFill>
            <a:srgbClr val="84047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15</xdr:row>
      <xdr:rowOff>38100</xdr:rowOff>
    </xdr:from>
    <xdr:to>
      <xdr:col>9</xdr:col>
      <xdr:colOff>133350</xdr:colOff>
      <xdr:row>15</xdr:row>
      <xdr:rowOff>180975</xdr:rowOff>
    </xdr:to>
    <xdr:sp>
      <xdr:nvSpPr>
        <xdr:cNvPr id="13" name="Rectangle 14"/>
        <xdr:cNvSpPr>
          <a:spLocks/>
        </xdr:cNvSpPr>
      </xdr:nvSpPr>
      <xdr:spPr>
        <a:xfrm>
          <a:off x="8753475" y="3133725"/>
          <a:ext cx="142875" cy="142875"/>
        </a:xfrm>
        <a:prstGeom prst="rect">
          <a:avLst/>
        </a:prstGeom>
        <a:solidFill>
          <a:srgbClr val="F79A6B"/>
        </a:solidFill>
        <a:ln w="25560" cmpd="sng">
          <a:solidFill>
            <a:srgbClr val="94301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16</xdr:row>
      <xdr:rowOff>38100</xdr:rowOff>
    </xdr:from>
    <xdr:to>
      <xdr:col>9</xdr:col>
      <xdr:colOff>133350</xdr:colOff>
      <xdr:row>16</xdr:row>
      <xdr:rowOff>180975</xdr:rowOff>
    </xdr:to>
    <xdr:sp>
      <xdr:nvSpPr>
        <xdr:cNvPr id="14" name="Rectangle 15"/>
        <xdr:cNvSpPr>
          <a:spLocks/>
        </xdr:cNvSpPr>
      </xdr:nvSpPr>
      <xdr:spPr>
        <a:xfrm>
          <a:off x="8753475" y="3343275"/>
          <a:ext cx="142875" cy="142875"/>
        </a:xfrm>
        <a:prstGeom prst="rect">
          <a:avLst/>
        </a:prstGeom>
        <a:solidFill>
          <a:srgbClr val="F79A6B"/>
        </a:solidFill>
        <a:ln w="25560" cmpd="sng">
          <a:solidFill>
            <a:srgbClr val="94301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17</xdr:row>
      <xdr:rowOff>38100</xdr:rowOff>
    </xdr:from>
    <xdr:to>
      <xdr:col>9</xdr:col>
      <xdr:colOff>133350</xdr:colOff>
      <xdr:row>17</xdr:row>
      <xdr:rowOff>180975</xdr:rowOff>
    </xdr:to>
    <xdr:sp>
      <xdr:nvSpPr>
        <xdr:cNvPr id="15" name="Rectangle 16"/>
        <xdr:cNvSpPr>
          <a:spLocks/>
        </xdr:cNvSpPr>
      </xdr:nvSpPr>
      <xdr:spPr>
        <a:xfrm>
          <a:off x="8753475" y="3552825"/>
          <a:ext cx="142875" cy="142875"/>
        </a:xfrm>
        <a:prstGeom prst="rect">
          <a:avLst/>
        </a:prstGeom>
        <a:solidFill>
          <a:srgbClr val="AD86C6"/>
        </a:solidFill>
        <a:ln w="25560" cmpd="sng">
          <a:solidFill>
            <a:srgbClr val="4A3C7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18</xdr:row>
      <xdr:rowOff>38100</xdr:rowOff>
    </xdr:from>
    <xdr:to>
      <xdr:col>9</xdr:col>
      <xdr:colOff>133350</xdr:colOff>
      <xdr:row>18</xdr:row>
      <xdr:rowOff>180975</xdr:rowOff>
    </xdr:to>
    <xdr:sp>
      <xdr:nvSpPr>
        <xdr:cNvPr id="16" name="Rectangle 17"/>
        <xdr:cNvSpPr>
          <a:spLocks/>
        </xdr:cNvSpPr>
      </xdr:nvSpPr>
      <xdr:spPr>
        <a:xfrm>
          <a:off x="8753475" y="3762375"/>
          <a:ext cx="142875" cy="142875"/>
        </a:xfrm>
        <a:prstGeom prst="rect">
          <a:avLst/>
        </a:prstGeom>
        <a:solidFill>
          <a:srgbClr val="AD86C6"/>
        </a:solidFill>
        <a:ln w="25560" cmpd="sng">
          <a:solidFill>
            <a:srgbClr val="4A3C7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19</xdr:row>
      <xdr:rowOff>47625</xdr:rowOff>
    </xdr:from>
    <xdr:to>
      <xdr:col>9</xdr:col>
      <xdr:colOff>133350</xdr:colOff>
      <xdr:row>19</xdr:row>
      <xdr:rowOff>180975</xdr:rowOff>
    </xdr:to>
    <xdr:sp>
      <xdr:nvSpPr>
        <xdr:cNvPr id="17" name="Rectangle 18"/>
        <xdr:cNvSpPr>
          <a:spLocks/>
        </xdr:cNvSpPr>
      </xdr:nvSpPr>
      <xdr:spPr>
        <a:xfrm>
          <a:off x="8753475" y="3981450"/>
          <a:ext cx="142875" cy="142875"/>
        </a:xfrm>
        <a:prstGeom prst="rect">
          <a:avLst/>
        </a:prstGeom>
        <a:solidFill>
          <a:srgbClr val="F7DF5A"/>
        </a:solidFill>
        <a:ln w="25560" cmpd="sng">
          <a:solidFill>
            <a:srgbClr val="9C65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20</xdr:row>
      <xdr:rowOff>47625</xdr:rowOff>
    </xdr:from>
    <xdr:to>
      <xdr:col>9</xdr:col>
      <xdr:colOff>133350</xdr:colOff>
      <xdr:row>20</xdr:row>
      <xdr:rowOff>180975</xdr:rowOff>
    </xdr:to>
    <xdr:sp>
      <xdr:nvSpPr>
        <xdr:cNvPr id="18" name="Rectangle 19"/>
        <xdr:cNvSpPr>
          <a:spLocks/>
        </xdr:cNvSpPr>
      </xdr:nvSpPr>
      <xdr:spPr>
        <a:xfrm>
          <a:off x="8753475" y="4191000"/>
          <a:ext cx="142875" cy="142875"/>
        </a:xfrm>
        <a:prstGeom prst="rect">
          <a:avLst/>
        </a:prstGeom>
        <a:solidFill>
          <a:srgbClr val="F7DF5A"/>
        </a:solidFill>
        <a:ln w="25560" cmpd="sng">
          <a:solidFill>
            <a:srgbClr val="9C65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21</xdr:row>
      <xdr:rowOff>47625</xdr:rowOff>
    </xdr:from>
    <xdr:to>
      <xdr:col>9</xdr:col>
      <xdr:colOff>133350</xdr:colOff>
      <xdr:row>21</xdr:row>
      <xdr:rowOff>180975</xdr:rowOff>
    </xdr:to>
    <xdr:sp>
      <xdr:nvSpPr>
        <xdr:cNvPr id="19" name="Rectangle 20"/>
        <xdr:cNvSpPr>
          <a:spLocks/>
        </xdr:cNvSpPr>
      </xdr:nvSpPr>
      <xdr:spPr>
        <a:xfrm>
          <a:off x="8753475" y="4400550"/>
          <a:ext cx="142875" cy="142875"/>
        </a:xfrm>
        <a:prstGeom prst="rect">
          <a:avLst/>
        </a:prstGeom>
        <a:solidFill>
          <a:srgbClr val="A5DBD6"/>
        </a:solidFill>
        <a:ln w="25560" cmpd="sng">
          <a:solidFill>
            <a:srgbClr val="395652"/>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22</xdr:row>
      <xdr:rowOff>47625</xdr:rowOff>
    </xdr:from>
    <xdr:to>
      <xdr:col>9</xdr:col>
      <xdr:colOff>133350</xdr:colOff>
      <xdr:row>22</xdr:row>
      <xdr:rowOff>180975</xdr:rowOff>
    </xdr:to>
    <xdr:sp>
      <xdr:nvSpPr>
        <xdr:cNvPr id="20" name="Rectangle 21"/>
        <xdr:cNvSpPr>
          <a:spLocks/>
        </xdr:cNvSpPr>
      </xdr:nvSpPr>
      <xdr:spPr>
        <a:xfrm>
          <a:off x="8753475" y="4610100"/>
          <a:ext cx="142875" cy="142875"/>
        </a:xfrm>
        <a:prstGeom prst="rect">
          <a:avLst/>
        </a:prstGeom>
        <a:solidFill>
          <a:srgbClr val="A5DBD6"/>
        </a:solidFill>
        <a:ln w="25560" cmpd="sng">
          <a:solidFill>
            <a:srgbClr val="395652"/>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485775</xdr:colOff>
      <xdr:row>1</xdr:row>
      <xdr:rowOff>209550</xdr:rowOff>
    </xdr:from>
    <xdr:to>
      <xdr:col>11</xdr:col>
      <xdr:colOff>790575</xdr:colOff>
      <xdr:row>3</xdr:row>
      <xdr:rowOff>57150</xdr:rowOff>
    </xdr:to>
    <xdr:pic>
      <xdr:nvPicPr>
        <xdr:cNvPr id="21" name="Picture 1239">
          <a:hlinkClick r:id="rId29"/>
        </xdr:cNvPr>
        <xdr:cNvPicPr preferRelativeResize="1">
          <a:picLocks noChangeAspect="1"/>
        </xdr:cNvPicPr>
      </xdr:nvPicPr>
      <xdr:blipFill>
        <a:blip r:embed="rId27"/>
        <a:stretch>
          <a:fillRect/>
        </a:stretch>
      </xdr:blipFill>
      <xdr:spPr>
        <a:xfrm>
          <a:off x="10582275" y="400050"/>
          <a:ext cx="304800" cy="276225"/>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342900</xdr:colOff>
      <xdr:row>27</xdr:row>
      <xdr:rowOff>190500</xdr:rowOff>
    </xdr:from>
    <xdr:to>
      <xdr:col>7</xdr:col>
      <xdr:colOff>304800</xdr:colOff>
      <xdr:row>31</xdr:row>
      <xdr:rowOff>190500</xdr:rowOff>
    </xdr:to>
    <xdr:pic>
      <xdr:nvPicPr>
        <xdr:cNvPr id="1" name="Picture 1"/>
        <xdr:cNvPicPr preferRelativeResize="1">
          <a:picLocks noChangeAspect="1"/>
        </xdr:cNvPicPr>
      </xdr:nvPicPr>
      <xdr:blipFill>
        <a:blip r:embed="rId1"/>
        <a:stretch>
          <a:fillRect/>
        </a:stretch>
      </xdr:blipFill>
      <xdr:spPr>
        <a:xfrm>
          <a:off x="7962900" y="5800725"/>
          <a:ext cx="762000" cy="838200"/>
        </a:xfrm>
        <a:prstGeom prst="rect">
          <a:avLst/>
        </a:prstGeom>
        <a:blipFill>
          <a:blip r:embed=""/>
          <a:srcRect/>
          <a:stretch>
            <a:fillRect/>
          </a:stretch>
        </a:blipFill>
        <a:ln w="9525" cmpd="sng">
          <a:noFill/>
        </a:ln>
      </xdr:spPr>
    </xdr:pic>
    <xdr:clientData/>
  </xdr:twoCellAnchor>
  <xdr:twoCellAnchor>
    <xdr:from>
      <xdr:col>6</xdr:col>
      <xdr:colOff>266700</xdr:colOff>
      <xdr:row>30</xdr:row>
      <xdr:rowOff>57150</xdr:rowOff>
    </xdr:from>
    <xdr:to>
      <xdr:col>7</xdr:col>
      <xdr:colOff>266700</xdr:colOff>
      <xdr:row>31</xdr:row>
      <xdr:rowOff>123825</xdr:rowOff>
    </xdr:to>
    <xdr:sp>
      <xdr:nvSpPr>
        <xdr:cNvPr id="2" name="Right Arrow 21">
          <a:hlinkClick r:id="rId2"/>
        </xdr:cNvPr>
        <xdr:cNvSpPr>
          <a:spLocks/>
        </xdr:cNvSpPr>
      </xdr:nvSpPr>
      <xdr:spPr>
        <a:xfrm>
          <a:off x="8324850" y="6296025"/>
          <a:ext cx="361950" cy="276225"/>
        </a:xfrm>
        <a:prstGeom prst="rightArrow">
          <a:avLst>
            <a:gd name="adj1" fmla="val 9999"/>
            <a:gd name="adj2" fmla="val -25000"/>
          </a:avLst>
        </a:prstGeom>
        <a:solidFill>
          <a:srgbClr val="4F81BD"/>
        </a:solidFill>
        <a:ln w="25560" cmpd="sng">
          <a:solidFill>
            <a:srgbClr val="254061"/>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1390650</xdr:colOff>
      <xdr:row>30</xdr:row>
      <xdr:rowOff>47625</xdr:rowOff>
    </xdr:from>
    <xdr:to>
      <xdr:col>5</xdr:col>
      <xdr:colOff>238125</xdr:colOff>
      <xdr:row>31</xdr:row>
      <xdr:rowOff>123825</xdr:rowOff>
    </xdr:to>
    <xdr:sp>
      <xdr:nvSpPr>
        <xdr:cNvPr id="3" name="Left Arrow 22">
          <a:hlinkClick r:id="rId3"/>
        </xdr:cNvPr>
        <xdr:cNvSpPr>
          <a:spLocks/>
        </xdr:cNvSpPr>
      </xdr:nvSpPr>
      <xdr:spPr>
        <a:xfrm>
          <a:off x="7496175" y="6286500"/>
          <a:ext cx="361950" cy="285750"/>
        </a:xfrm>
        <a:prstGeom prst="leftArrow">
          <a:avLst>
            <a:gd name="adj1" fmla="val -8625"/>
            <a:gd name="adj2" fmla="val -25000"/>
          </a:avLst>
        </a:prstGeom>
        <a:solidFill>
          <a:srgbClr val="4F81BD"/>
        </a:solidFill>
        <a:ln w="25560" cmpd="sng">
          <a:solidFill>
            <a:srgbClr val="1F497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2905125</xdr:colOff>
      <xdr:row>15</xdr:row>
      <xdr:rowOff>9525</xdr:rowOff>
    </xdr:from>
    <xdr:to>
      <xdr:col>1</xdr:col>
      <xdr:colOff>3105150</xdr:colOff>
      <xdr:row>15</xdr:row>
      <xdr:rowOff>190500</xdr:rowOff>
    </xdr:to>
    <xdr:pic>
      <xdr:nvPicPr>
        <xdr:cNvPr id="4" name="Picture 15">
          <a:hlinkClick r:id="rId6"/>
        </xdr:cNvPr>
        <xdr:cNvPicPr preferRelativeResize="1">
          <a:picLocks noChangeAspect="1"/>
        </xdr:cNvPicPr>
      </xdr:nvPicPr>
      <xdr:blipFill>
        <a:blip r:embed="rId4"/>
        <a:stretch>
          <a:fillRect/>
        </a:stretch>
      </xdr:blipFill>
      <xdr:spPr>
        <a:xfrm>
          <a:off x="3324225" y="3105150"/>
          <a:ext cx="190500" cy="180975"/>
        </a:xfrm>
        <a:prstGeom prst="rect">
          <a:avLst/>
        </a:prstGeom>
        <a:blipFill>
          <a:blip r:embed=""/>
          <a:srcRect/>
          <a:stretch>
            <a:fillRect/>
          </a:stretch>
        </a:blipFill>
        <a:ln w="9525" cmpd="sng">
          <a:noFill/>
        </a:ln>
      </xdr:spPr>
    </xdr:pic>
    <xdr:clientData/>
  </xdr:twoCellAnchor>
  <xdr:twoCellAnchor>
    <xdr:from>
      <xdr:col>1</xdr:col>
      <xdr:colOff>2905125</xdr:colOff>
      <xdr:row>19</xdr:row>
      <xdr:rowOff>9525</xdr:rowOff>
    </xdr:from>
    <xdr:to>
      <xdr:col>1</xdr:col>
      <xdr:colOff>3105150</xdr:colOff>
      <xdr:row>19</xdr:row>
      <xdr:rowOff>190500</xdr:rowOff>
    </xdr:to>
    <xdr:pic>
      <xdr:nvPicPr>
        <xdr:cNvPr id="5" name="Picture 16">
          <a:hlinkClick r:id="rId8"/>
        </xdr:cNvPr>
        <xdr:cNvPicPr preferRelativeResize="1">
          <a:picLocks noChangeAspect="1"/>
        </xdr:cNvPicPr>
      </xdr:nvPicPr>
      <xdr:blipFill>
        <a:blip r:embed="rId4"/>
        <a:stretch>
          <a:fillRect/>
        </a:stretch>
      </xdr:blipFill>
      <xdr:spPr>
        <a:xfrm>
          <a:off x="3324225" y="3943350"/>
          <a:ext cx="190500" cy="180975"/>
        </a:xfrm>
        <a:prstGeom prst="rect">
          <a:avLst/>
        </a:prstGeom>
        <a:blipFill>
          <a:blip r:embed=""/>
          <a:srcRect/>
          <a:stretch>
            <a:fillRect/>
          </a:stretch>
        </a:blipFill>
        <a:ln w="9525" cmpd="sng">
          <a:noFill/>
        </a:ln>
      </xdr:spPr>
    </xdr:pic>
    <xdr:clientData/>
  </xdr:twoCellAnchor>
  <xdr:twoCellAnchor>
    <xdr:from>
      <xdr:col>1</xdr:col>
      <xdr:colOff>2905125</xdr:colOff>
      <xdr:row>14</xdr:row>
      <xdr:rowOff>9525</xdr:rowOff>
    </xdr:from>
    <xdr:to>
      <xdr:col>1</xdr:col>
      <xdr:colOff>3114675</xdr:colOff>
      <xdr:row>14</xdr:row>
      <xdr:rowOff>190500</xdr:rowOff>
    </xdr:to>
    <xdr:pic>
      <xdr:nvPicPr>
        <xdr:cNvPr id="6" name="Picture 17">
          <a:hlinkClick r:id="rId10"/>
        </xdr:cNvPr>
        <xdr:cNvPicPr preferRelativeResize="1">
          <a:picLocks noChangeAspect="1"/>
        </xdr:cNvPicPr>
      </xdr:nvPicPr>
      <xdr:blipFill>
        <a:blip r:embed="rId4"/>
        <a:stretch>
          <a:fillRect/>
        </a:stretch>
      </xdr:blipFill>
      <xdr:spPr>
        <a:xfrm>
          <a:off x="3324225" y="2895600"/>
          <a:ext cx="209550" cy="180975"/>
        </a:xfrm>
        <a:prstGeom prst="rect">
          <a:avLst/>
        </a:prstGeom>
        <a:blipFill>
          <a:blip r:embed=""/>
          <a:srcRect/>
          <a:stretch>
            <a:fillRect/>
          </a:stretch>
        </a:blipFill>
        <a:ln w="9525" cmpd="sng">
          <a:noFill/>
        </a:ln>
      </xdr:spPr>
    </xdr:pic>
    <xdr:clientData/>
  </xdr:twoCellAnchor>
  <xdr:twoCellAnchor>
    <xdr:from>
      <xdr:col>1</xdr:col>
      <xdr:colOff>2905125</xdr:colOff>
      <xdr:row>25</xdr:row>
      <xdr:rowOff>9525</xdr:rowOff>
    </xdr:from>
    <xdr:to>
      <xdr:col>1</xdr:col>
      <xdr:colOff>3105150</xdr:colOff>
      <xdr:row>25</xdr:row>
      <xdr:rowOff>190500</xdr:rowOff>
    </xdr:to>
    <xdr:pic>
      <xdr:nvPicPr>
        <xdr:cNvPr id="7" name="Picture 18">
          <a:hlinkClick r:id="rId12"/>
        </xdr:cNvPr>
        <xdr:cNvPicPr preferRelativeResize="1">
          <a:picLocks noChangeAspect="1"/>
        </xdr:cNvPicPr>
      </xdr:nvPicPr>
      <xdr:blipFill>
        <a:blip r:embed="rId4"/>
        <a:stretch>
          <a:fillRect/>
        </a:stretch>
      </xdr:blipFill>
      <xdr:spPr>
        <a:xfrm>
          <a:off x="3324225" y="5200650"/>
          <a:ext cx="190500" cy="180975"/>
        </a:xfrm>
        <a:prstGeom prst="rect">
          <a:avLst/>
        </a:prstGeom>
        <a:blipFill>
          <a:blip r:embed=""/>
          <a:srcRect/>
          <a:stretch>
            <a:fillRect/>
          </a:stretch>
        </a:blipFill>
        <a:ln w="9525" cmpd="sng">
          <a:noFill/>
        </a:ln>
      </xdr:spPr>
    </xdr:pic>
    <xdr:clientData/>
  </xdr:twoCellAnchor>
  <xdr:twoCellAnchor>
    <xdr:from>
      <xdr:col>10</xdr:col>
      <xdr:colOff>152400</xdr:colOff>
      <xdr:row>0</xdr:row>
      <xdr:rowOff>66675</xdr:rowOff>
    </xdr:from>
    <xdr:to>
      <xdr:col>11</xdr:col>
      <xdr:colOff>885825</xdr:colOff>
      <xdr:row>1</xdr:row>
      <xdr:rowOff>142875</xdr:rowOff>
    </xdr:to>
    <xdr:pic>
      <xdr:nvPicPr>
        <xdr:cNvPr id="8" name="Picture 40">
          <a:hlinkClick r:id="rId15"/>
        </xdr:cNvPr>
        <xdr:cNvPicPr preferRelativeResize="1">
          <a:picLocks noChangeAspect="1"/>
        </xdr:cNvPicPr>
      </xdr:nvPicPr>
      <xdr:blipFill>
        <a:blip r:embed="rId13"/>
        <a:stretch>
          <a:fillRect/>
        </a:stretch>
      </xdr:blipFill>
      <xdr:spPr>
        <a:xfrm>
          <a:off x="9115425" y="66675"/>
          <a:ext cx="1905000" cy="266700"/>
        </a:xfrm>
        <a:prstGeom prst="rect">
          <a:avLst/>
        </a:prstGeom>
        <a:blipFill>
          <a:blip r:embed=""/>
          <a:srcRect/>
          <a:stretch>
            <a:fillRect/>
          </a:stretch>
        </a:blipFill>
        <a:ln w="9525" cmpd="sng">
          <a:noFill/>
        </a:ln>
      </xdr:spPr>
    </xdr:pic>
    <xdr:clientData/>
  </xdr:twoCellAnchor>
  <xdr:twoCellAnchor>
    <xdr:from>
      <xdr:col>9</xdr:col>
      <xdr:colOff>9525</xdr:colOff>
      <xdr:row>9</xdr:row>
      <xdr:rowOff>38100</xdr:rowOff>
    </xdr:from>
    <xdr:to>
      <xdr:col>9</xdr:col>
      <xdr:colOff>152400</xdr:colOff>
      <xdr:row>9</xdr:row>
      <xdr:rowOff>171450</xdr:rowOff>
    </xdr:to>
    <xdr:sp>
      <xdr:nvSpPr>
        <xdr:cNvPr id="9" name="Rectangle 12"/>
        <xdr:cNvSpPr>
          <a:spLocks/>
        </xdr:cNvSpPr>
      </xdr:nvSpPr>
      <xdr:spPr>
        <a:xfrm>
          <a:off x="8810625" y="1876425"/>
          <a:ext cx="142875" cy="133350"/>
        </a:xfrm>
        <a:prstGeom prst="rect">
          <a:avLst/>
        </a:prstGeom>
        <a:solidFill>
          <a:srgbClr val="94AEDE"/>
        </a:solidFill>
        <a:ln w="25560" cmpd="sng">
          <a:solidFill>
            <a:srgbClr val="213C94"/>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14</xdr:row>
      <xdr:rowOff>38100</xdr:rowOff>
    </xdr:from>
    <xdr:to>
      <xdr:col>9</xdr:col>
      <xdr:colOff>133350</xdr:colOff>
      <xdr:row>14</xdr:row>
      <xdr:rowOff>180975</xdr:rowOff>
    </xdr:to>
    <xdr:sp>
      <xdr:nvSpPr>
        <xdr:cNvPr id="10" name="Rectangle 36"/>
        <xdr:cNvSpPr>
          <a:spLocks/>
        </xdr:cNvSpPr>
      </xdr:nvSpPr>
      <xdr:spPr>
        <a:xfrm>
          <a:off x="8791575" y="2924175"/>
          <a:ext cx="142875" cy="142875"/>
        </a:xfrm>
        <a:prstGeom prst="rect">
          <a:avLst/>
        </a:prstGeom>
        <a:solidFill>
          <a:srgbClr val="FFA2EF"/>
        </a:solidFill>
        <a:ln w="25560" cmpd="sng">
          <a:solidFill>
            <a:srgbClr val="84047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15</xdr:row>
      <xdr:rowOff>38100</xdr:rowOff>
    </xdr:from>
    <xdr:to>
      <xdr:col>9</xdr:col>
      <xdr:colOff>133350</xdr:colOff>
      <xdr:row>15</xdr:row>
      <xdr:rowOff>180975</xdr:rowOff>
    </xdr:to>
    <xdr:sp>
      <xdr:nvSpPr>
        <xdr:cNvPr id="11" name="Rectangle 14"/>
        <xdr:cNvSpPr>
          <a:spLocks/>
        </xdr:cNvSpPr>
      </xdr:nvSpPr>
      <xdr:spPr>
        <a:xfrm>
          <a:off x="8791575" y="3133725"/>
          <a:ext cx="142875" cy="142875"/>
        </a:xfrm>
        <a:prstGeom prst="rect">
          <a:avLst/>
        </a:prstGeom>
        <a:solidFill>
          <a:srgbClr val="F79A6B"/>
        </a:solidFill>
        <a:ln w="25560" cmpd="sng">
          <a:solidFill>
            <a:srgbClr val="94301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16</xdr:row>
      <xdr:rowOff>38100</xdr:rowOff>
    </xdr:from>
    <xdr:to>
      <xdr:col>9</xdr:col>
      <xdr:colOff>133350</xdr:colOff>
      <xdr:row>16</xdr:row>
      <xdr:rowOff>180975</xdr:rowOff>
    </xdr:to>
    <xdr:sp>
      <xdr:nvSpPr>
        <xdr:cNvPr id="12" name="Rectangle 15"/>
        <xdr:cNvSpPr>
          <a:spLocks/>
        </xdr:cNvSpPr>
      </xdr:nvSpPr>
      <xdr:spPr>
        <a:xfrm>
          <a:off x="8791575" y="3343275"/>
          <a:ext cx="142875" cy="142875"/>
        </a:xfrm>
        <a:prstGeom prst="rect">
          <a:avLst/>
        </a:prstGeom>
        <a:solidFill>
          <a:srgbClr val="F79A6B"/>
        </a:solidFill>
        <a:ln w="25560" cmpd="sng">
          <a:solidFill>
            <a:srgbClr val="94301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17</xdr:row>
      <xdr:rowOff>38100</xdr:rowOff>
    </xdr:from>
    <xdr:to>
      <xdr:col>9</xdr:col>
      <xdr:colOff>133350</xdr:colOff>
      <xdr:row>17</xdr:row>
      <xdr:rowOff>180975</xdr:rowOff>
    </xdr:to>
    <xdr:sp>
      <xdr:nvSpPr>
        <xdr:cNvPr id="13" name="Rectangle 16"/>
        <xdr:cNvSpPr>
          <a:spLocks/>
        </xdr:cNvSpPr>
      </xdr:nvSpPr>
      <xdr:spPr>
        <a:xfrm>
          <a:off x="8791575" y="3552825"/>
          <a:ext cx="142875" cy="142875"/>
        </a:xfrm>
        <a:prstGeom prst="rect">
          <a:avLst/>
        </a:prstGeom>
        <a:solidFill>
          <a:srgbClr val="AD86C6"/>
        </a:solidFill>
        <a:ln w="25560" cmpd="sng">
          <a:solidFill>
            <a:srgbClr val="4A3C7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18</xdr:row>
      <xdr:rowOff>38100</xdr:rowOff>
    </xdr:from>
    <xdr:to>
      <xdr:col>9</xdr:col>
      <xdr:colOff>133350</xdr:colOff>
      <xdr:row>18</xdr:row>
      <xdr:rowOff>180975</xdr:rowOff>
    </xdr:to>
    <xdr:sp>
      <xdr:nvSpPr>
        <xdr:cNvPr id="14" name="Rectangle 17"/>
        <xdr:cNvSpPr>
          <a:spLocks/>
        </xdr:cNvSpPr>
      </xdr:nvSpPr>
      <xdr:spPr>
        <a:xfrm>
          <a:off x="8791575" y="3762375"/>
          <a:ext cx="142875" cy="142875"/>
        </a:xfrm>
        <a:prstGeom prst="rect">
          <a:avLst/>
        </a:prstGeom>
        <a:solidFill>
          <a:srgbClr val="AD86C6"/>
        </a:solidFill>
        <a:ln w="25560" cmpd="sng">
          <a:solidFill>
            <a:srgbClr val="4A3C7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19</xdr:row>
      <xdr:rowOff>47625</xdr:rowOff>
    </xdr:from>
    <xdr:to>
      <xdr:col>9</xdr:col>
      <xdr:colOff>133350</xdr:colOff>
      <xdr:row>19</xdr:row>
      <xdr:rowOff>180975</xdr:rowOff>
    </xdr:to>
    <xdr:sp>
      <xdr:nvSpPr>
        <xdr:cNvPr id="15" name="Rectangle 18"/>
        <xdr:cNvSpPr>
          <a:spLocks/>
        </xdr:cNvSpPr>
      </xdr:nvSpPr>
      <xdr:spPr>
        <a:xfrm>
          <a:off x="8791575" y="3981450"/>
          <a:ext cx="142875" cy="142875"/>
        </a:xfrm>
        <a:prstGeom prst="rect">
          <a:avLst/>
        </a:prstGeom>
        <a:solidFill>
          <a:srgbClr val="F7DF5A"/>
        </a:solidFill>
        <a:ln w="25560" cmpd="sng">
          <a:solidFill>
            <a:srgbClr val="9C65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20</xdr:row>
      <xdr:rowOff>47625</xdr:rowOff>
    </xdr:from>
    <xdr:to>
      <xdr:col>9</xdr:col>
      <xdr:colOff>133350</xdr:colOff>
      <xdr:row>20</xdr:row>
      <xdr:rowOff>180975</xdr:rowOff>
    </xdr:to>
    <xdr:sp>
      <xdr:nvSpPr>
        <xdr:cNvPr id="16" name="Rectangle 19"/>
        <xdr:cNvSpPr>
          <a:spLocks/>
        </xdr:cNvSpPr>
      </xdr:nvSpPr>
      <xdr:spPr>
        <a:xfrm>
          <a:off x="8791575" y="4191000"/>
          <a:ext cx="142875" cy="142875"/>
        </a:xfrm>
        <a:prstGeom prst="rect">
          <a:avLst/>
        </a:prstGeom>
        <a:solidFill>
          <a:srgbClr val="F7DF5A"/>
        </a:solidFill>
        <a:ln w="25560" cmpd="sng">
          <a:solidFill>
            <a:srgbClr val="9C65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21</xdr:row>
      <xdr:rowOff>47625</xdr:rowOff>
    </xdr:from>
    <xdr:to>
      <xdr:col>9</xdr:col>
      <xdr:colOff>133350</xdr:colOff>
      <xdr:row>21</xdr:row>
      <xdr:rowOff>180975</xdr:rowOff>
    </xdr:to>
    <xdr:sp>
      <xdr:nvSpPr>
        <xdr:cNvPr id="17" name="Rectangle 20"/>
        <xdr:cNvSpPr>
          <a:spLocks/>
        </xdr:cNvSpPr>
      </xdr:nvSpPr>
      <xdr:spPr>
        <a:xfrm>
          <a:off x="8791575" y="4400550"/>
          <a:ext cx="142875" cy="142875"/>
        </a:xfrm>
        <a:prstGeom prst="rect">
          <a:avLst/>
        </a:prstGeom>
        <a:solidFill>
          <a:srgbClr val="A5DBD6"/>
        </a:solidFill>
        <a:ln w="25560" cmpd="sng">
          <a:solidFill>
            <a:srgbClr val="395652"/>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22</xdr:row>
      <xdr:rowOff>47625</xdr:rowOff>
    </xdr:from>
    <xdr:to>
      <xdr:col>9</xdr:col>
      <xdr:colOff>133350</xdr:colOff>
      <xdr:row>22</xdr:row>
      <xdr:rowOff>180975</xdr:rowOff>
    </xdr:to>
    <xdr:sp>
      <xdr:nvSpPr>
        <xdr:cNvPr id="18" name="Rectangle 21"/>
        <xdr:cNvSpPr>
          <a:spLocks/>
        </xdr:cNvSpPr>
      </xdr:nvSpPr>
      <xdr:spPr>
        <a:xfrm>
          <a:off x="8791575" y="4610100"/>
          <a:ext cx="142875" cy="142875"/>
        </a:xfrm>
        <a:prstGeom prst="rect">
          <a:avLst/>
        </a:prstGeom>
        <a:solidFill>
          <a:srgbClr val="A5DBD6"/>
        </a:solidFill>
        <a:ln w="25560" cmpd="sng">
          <a:solidFill>
            <a:srgbClr val="395652"/>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514350</xdr:colOff>
      <xdr:row>2</xdr:row>
      <xdr:rowOff>9525</xdr:rowOff>
    </xdr:from>
    <xdr:to>
      <xdr:col>11</xdr:col>
      <xdr:colOff>819150</xdr:colOff>
      <xdr:row>3</xdr:row>
      <xdr:rowOff>95250</xdr:rowOff>
    </xdr:to>
    <xdr:pic>
      <xdr:nvPicPr>
        <xdr:cNvPr id="19" name="Picture 1239">
          <a:hlinkClick r:id="rId25"/>
        </xdr:cNvPr>
        <xdr:cNvPicPr preferRelativeResize="1">
          <a:picLocks noChangeAspect="1"/>
        </xdr:cNvPicPr>
      </xdr:nvPicPr>
      <xdr:blipFill>
        <a:blip r:embed="rId23"/>
        <a:stretch>
          <a:fillRect/>
        </a:stretch>
      </xdr:blipFill>
      <xdr:spPr>
        <a:xfrm>
          <a:off x="10648950" y="438150"/>
          <a:ext cx="304800" cy="276225"/>
        </a:xfrm>
        <a:prstGeom prst="rect">
          <a:avLst/>
        </a:prstGeom>
        <a:blipFill>
          <a:blip r:embed=""/>
          <a:srcRect/>
          <a:stretch>
            <a:fillRect/>
          </a:stretch>
        </a:blip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342900</xdr:colOff>
      <xdr:row>27</xdr:row>
      <xdr:rowOff>190500</xdr:rowOff>
    </xdr:from>
    <xdr:to>
      <xdr:col>7</xdr:col>
      <xdr:colOff>304800</xdr:colOff>
      <xdr:row>31</xdr:row>
      <xdr:rowOff>190500</xdr:rowOff>
    </xdr:to>
    <xdr:pic>
      <xdr:nvPicPr>
        <xdr:cNvPr id="1" name="Picture 1"/>
        <xdr:cNvPicPr preferRelativeResize="1">
          <a:picLocks noChangeAspect="1"/>
        </xdr:cNvPicPr>
      </xdr:nvPicPr>
      <xdr:blipFill>
        <a:blip r:embed="rId1"/>
        <a:stretch>
          <a:fillRect/>
        </a:stretch>
      </xdr:blipFill>
      <xdr:spPr>
        <a:xfrm>
          <a:off x="7934325" y="5800725"/>
          <a:ext cx="762000" cy="838200"/>
        </a:xfrm>
        <a:prstGeom prst="rect">
          <a:avLst/>
        </a:prstGeom>
        <a:blipFill>
          <a:blip r:embed=""/>
          <a:srcRect/>
          <a:stretch>
            <a:fillRect/>
          </a:stretch>
        </a:blipFill>
        <a:ln w="9525" cmpd="sng">
          <a:noFill/>
        </a:ln>
      </xdr:spPr>
    </xdr:pic>
    <xdr:clientData/>
  </xdr:twoCellAnchor>
  <xdr:twoCellAnchor>
    <xdr:from>
      <xdr:col>6</xdr:col>
      <xdr:colOff>266700</xdr:colOff>
      <xdr:row>30</xdr:row>
      <xdr:rowOff>57150</xdr:rowOff>
    </xdr:from>
    <xdr:to>
      <xdr:col>7</xdr:col>
      <xdr:colOff>266700</xdr:colOff>
      <xdr:row>31</xdr:row>
      <xdr:rowOff>123825</xdr:rowOff>
    </xdr:to>
    <xdr:sp>
      <xdr:nvSpPr>
        <xdr:cNvPr id="2" name="Right Arrow 21">
          <a:hlinkClick r:id="rId2"/>
        </xdr:cNvPr>
        <xdr:cNvSpPr>
          <a:spLocks/>
        </xdr:cNvSpPr>
      </xdr:nvSpPr>
      <xdr:spPr>
        <a:xfrm>
          <a:off x="8296275" y="6296025"/>
          <a:ext cx="361950" cy="276225"/>
        </a:xfrm>
        <a:prstGeom prst="rightArrow">
          <a:avLst>
            <a:gd name="adj1" fmla="val 9999"/>
            <a:gd name="adj2" fmla="val -25000"/>
          </a:avLst>
        </a:prstGeom>
        <a:solidFill>
          <a:srgbClr val="4F81BD"/>
        </a:solidFill>
        <a:ln w="25560" cmpd="sng">
          <a:solidFill>
            <a:srgbClr val="254061"/>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1390650</xdr:colOff>
      <xdr:row>30</xdr:row>
      <xdr:rowOff>38100</xdr:rowOff>
    </xdr:from>
    <xdr:to>
      <xdr:col>5</xdr:col>
      <xdr:colOff>238125</xdr:colOff>
      <xdr:row>31</xdr:row>
      <xdr:rowOff>114300</xdr:rowOff>
    </xdr:to>
    <xdr:sp>
      <xdr:nvSpPr>
        <xdr:cNvPr id="3" name="Left Arrow 22">
          <a:hlinkClick r:id="rId3"/>
        </xdr:cNvPr>
        <xdr:cNvSpPr>
          <a:spLocks/>
        </xdr:cNvSpPr>
      </xdr:nvSpPr>
      <xdr:spPr>
        <a:xfrm>
          <a:off x="7467600" y="6276975"/>
          <a:ext cx="361950" cy="285750"/>
        </a:xfrm>
        <a:prstGeom prst="leftArrow">
          <a:avLst>
            <a:gd name="adj1" fmla="val -8625"/>
            <a:gd name="adj2" fmla="val -25000"/>
          </a:avLst>
        </a:prstGeom>
        <a:solidFill>
          <a:srgbClr val="4F81BD"/>
        </a:solidFill>
        <a:ln w="25560" cmpd="sng">
          <a:solidFill>
            <a:srgbClr val="254061"/>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2619375</xdr:colOff>
      <xdr:row>16</xdr:row>
      <xdr:rowOff>9525</xdr:rowOff>
    </xdr:from>
    <xdr:to>
      <xdr:col>1</xdr:col>
      <xdr:colOff>2809875</xdr:colOff>
      <xdr:row>16</xdr:row>
      <xdr:rowOff>190500</xdr:rowOff>
    </xdr:to>
    <xdr:pic>
      <xdr:nvPicPr>
        <xdr:cNvPr id="4" name="Picture 15">
          <a:hlinkClick r:id="rId6"/>
        </xdr:cNvPr>
        <xdr:cNvPicPr preferRelativeResize="1">
          <a:picLocks noChangeAspect="1"/>
        </xdr:cNvPicPr>
      </xdr:nvPicPr>
      <xdr:blipFill>
        <a:blip r:embed="rId4"/>
        <a:stretch>
          <a:fillRect/>
        </a:stretch>
      </xdr:blipFill>
      <xdr:spPr>
        <a:xfrm>
          <a:off x="3038475" y="3314700"/>
          <a:ext cx="190500" cy="180975"/>
        </a:xfrm>
        <a:prstGeom prst="rect">
          <a:avLst/>
        </a:prstGeom>
        <a:blipFill>
          <a:blip r:embed=""/>
          <a:srcRect/>
          <a:stretch>
            <a:fillRect/>
          </a:stretch>
        </a:blipFill>
        <a:ln w="9525" cmpd="sng">
          <a:noFill/>
        </a:ln>
      </xdr:spPr>
    </xdr:pic>
    <xdr:clientData/>
  </xdr:twoCellAnchor>
  <xdr:twoCellAnchor>
    <xdr:from>
      <xdr:col>1</xdr:col>
      <xdr:colOff>2619375</xdr:colOff>
      <xdr:row>11</xdr:row>
      <xdr:rowOff>9525</xdr:rowOff>
    </xdr:from>
    <xdr:to>
      <xdr:col>1</xdr:col>
      <xdr:colOff>2809875</xdr:colOff>
      <xdr:row>11</xdr:row>
      <xdr:rowOff>190500</xdr:rowOff>
    </xdr:to>
    <xdr:pic>
      <xdr:nvPicPr>
        <xdr:cNvPr id="5" name="Picture 16">
          <a:hlinkClick r:id="rId8"/>
        </xdr:cNvPr>
        <xdr:cNvPicPr preferRelativeResize="1">
          <a:picLocks noChangeAspect="1"/>
        </xdr:cNvPicPr>
      </xdr:nvPicPr>
      <xdr:blipFill>
        <a:blip r:embed="rId4"/>
        <a:stretch>
          <a:fillRect/>
        </a:stretch>
      </xdr:blipFill>
      <xdr:spPr>
        <a:xfrm>
          <a:off x="3038475" y="2266950"/>
          <a:ext cx="190500" cy="180975"/>
        </a:xfrm>
        <a:prstGeom prst="rect">
          <a:avLst/>
        </a:prstGeom>
        <a:blipFill>
          <a:blip r:embed=""/>
          <a:srcRect/>
          <a:stretch>
            <a:fillRect/>
          </a:stretch>
        </a:blipFill>
        <a:ln w="9525" cmpd="sng">
          <a:noFill/>
        </a:ln>
      </xdr:spPr>
    </xdr:pic>
    <xdr:clientData/>
  </xdr:twoCellAnchor>
  <xdr:twoCellAnchor>
    <xdr:from>
      <xdr:col>10</xdr:col>
      <xdr:colOff>152400</xdr:colOff>
      <xdr:row>0</xdr:row>
      <xdr:rowOff>66675</xdr:rowOff>
    </xdr:from>
    <xdr:to>
      <xdr:col>11</xdr:col>
      <xdr:colOff>885825</xdr:colOff>
      <xdr:row>1</xdr:row>
      <xdr:rowOff>142875</xdr:rowOff>
    </xdr:to>
    <xdr:pic>
      <xdr:nvPicPr>
        <xdr:cNvPr id="6" name="Picture 38">
          <a:hlinkClick r:id="rId11"/>
        </xdr:cNvPr>
        <xdr:cNvPicPr preferRelativeResize="1">
          <a:picLocks noChangeAspect="1"/>
        </xdr:cNvPicPr>
      </xdr:nvPicPr>
      <xdr:blipFill>
        <a:blip r:embed="rId9"/>
        <a:stretch>
          <a:fillRect/>
        </a:stretch>
      </xdr:blipFill>
      <xdr:spPr>
        <a:xfrm>
          <a:off x="9086850" y="66675"/>
          <a:ext cx="1905000" cy="266700"/>
        </a:xfrm>
        <a:prstGeom prst="rect">
          <a:avLst/>
        </a:prstGeom>
        <a:blipFill>
          <a:blip r:embed=""/>
          <a:srcRect/>
          <a:stretch>
            <a:fillRect/>
          </a:stretch>
        </a:blipFill>
        <a:ln w="9525" cmpd="sng">
          <a:noFill/>
        </a:ln>
      </xdr:spPr>
    </xdr:pic>
    <xdr:clientData/>
  </xdr:twoCellAnchor>
  <xdr:twoCellAnchor>
    <xdr:from>
      <xdr:col>9</xdr:col>
      <xdr:colOff>9525</xdr:colOff>
      <xdr:row>9</xdr:row>
      <xdr:rowOff>38100</xdr:rowOff>
    </xdr:from>
    <xdr:to>
      <xdr:col>9</xdr:col>
      <xdr:colOff>152400</xdr:colOff>
      <xdr:row>9</xdr:row>
      <xdr:rowOff>171450</xdr:rowOff>
    </xdr:to>
    <xdr:sp>
      <xdr:nvSpPr>
        <xdr:cNvPr id="7" name="Rectangle 12"/>
        <xdr:cNvSpPr>
          <a:spLocks/>
        </xdr:cNvSpPr>
      </xdr:nvSpPr>
      <xdr:spPr>
        <a:xfrm>
          <a:off x="8782050" y="1876425"/>
          <a:ext cx="142875" cy="133350"/>
        </a:xfrm>
        <a:prstGeom prst="rect">
          <a:avLst/>
        </a:prstGeom>
        <a:solidFill>
          <a:srgbClr val="94AEDE"/>
        </a:solidFill>
        <a:ln w="25560" cmpd="sng">
          <a:solidFill>
            <a:srgbClr val="213C94"/>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14</xdr:row>
      <xdr:rowOff>38100</xdr:rowOff>
    </xdr:from>
    <xdr:to>
      <xdr:col>9</xdr:col>
      <xdr:colOff>133350</xdr:colOff>
      <xdr:row>14</xdr:row>
      <xdr:rowOff>180975</xdr:rowOff>
    </xdr:to>
    <xdr:sp>
      <xdr:nvSpPr>
        <xdr:cNvPr id="8" name="Rectangle 36"/>
        <xdr:cNvSpPr>
          <a:spLocks/>
        </xdr:cNvSpPr>
      </xdr:nvSpPr>
      <xdr:spPr>
        <a:xfrm>
          <a:off x="8763000" y="2924175"/>
          <a:ext cx="142875" cy="142875"/>
        </a:xfrm>
        <a:prstGeom prst="rect">
          <a:avLst/>
        </a:prstGeom>
        <a:solidFill>
          <a:srgbClr val="FFA2EF"/>
        </a:solidFill>
        <a:ln w="25560" cmpd="sng">
          <a:solidFill>
            <a:srgbClr val="84047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15</xdr:row>
      <xdr:rowOff>38100</xdr:rowOff>
    </xdr:from>
    <xdr:to>
      <xdr:col>9</xdr:col>
      <xdr:colOff>133350</xdr:colOff>
      <xdr:row>15</xdr:row>
      <xdr:rowOff>180975</xdr:rowOff>
    </xdr:to>
    <xdr:sp>
      <xdr:nvSpPr>
        <xdr:cNvPr id="9" name="Rectangle 14"/>
        <xdr:cNvSpPr>
          <a:spLocks/>
        </xdr:cNvSpPr>
      </xdr:nvSpPr>
      <xdr:spPr>
        <a:xfrm>
          <a:off x="8763000" y="3133725"/>
          <a:ext cx="142875" cy="142875"/>
        </a:xfrm>
        <a:prstGeom prst="rect">
          <a:avLst/>
        </a:prstGeom>
        <a:solidFill>
          <a:srgbClr val="F79A6B"/>
        </a:solidFill>
        <a:ln w="25560" cmpd="sng">
          <a:solidFill>
            <a:srgbClr val="94301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16</xdr:row>
      <xdr:rowOff>38100</xdr:rowOff>
    </xdr:from>
    <xdr:to>
      <xdr:col>9</xdr:col>
      <xdr:colOff>133350</xdr:colOff>
      <xdr:row>16</xdr:row>
      <xdr:rowOff>180975</xdr:rowOff>
    </xdr:to>
    <xdr:sp>
      <xdr:nvSpPr>
        <xdr:cNvPr id="10" name="Rectangle 15"/>
        <xdr:cNvSpPr>
          <a:spLocks/>
        </xdr:cNvSpPr>
      </xdr:nvSpPr>
      <xdr:spPr>
        <a:xfrm>
          <a:off x="8763000" y="3343275"/>
          <a:ext cx="142875" cy="142875"/>
        </a:xfrm>
        <a:prstGeom prst="rect">
          <a:avLst/>
        </a:prstGeom>
        <a:solidFill>
          <a:srgbClr val="F79A6B"/>
        </a:solidFill>
        <a:ln w="25560" cmpd="sng">
          <a:solidFill>
            <a:srgbClr val="94301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17</xdr:row>
      <xdr:rowOff>38100</xdr:rowOff>
    </xdr:from>
    <xdr:to>
      <xdr:col>9</xdr:col>
      <xdr:colOff>133350</xdr:colOff>
      <xdr:row>17</xdr:row>
      <xdr:rowOff>180975</xdr:rowOff>
    </xdr:to>
    <xdr:sp>
      <xdr:nvSpPr>
        <xdr:cNvPr id="11" name="Rectangle 16"/>
        <xdr:cNvSpPr>
          <a:spLocks/>
        </xdr:cNvSpPr>
      </xdr:nvSpPr>
      <xdr:spPr>
        <a:xfrm>
          <a:off x="8763000" y="3552825"/>
          <a:ext cx="142875" cy="142875"/>
        </a:xfrm>
        <a:prstGeom prst="rect">
          <a:avLst/>
        </a:prstGeom>
        <a:solidFill>
          <a:srgbClr val="AD86C6"/>
        </a:solidFill>
        <a:ln w="25560" cmpd="sng">
          <a:solidFill>
            <a:srgbClr val="4A3C7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18</xdr:row>
      <xdr:rowOff>38100</xdr:rowOff>
    </xdr:from>
    <xdr:to>
      <xdr:col>9</xdr:col>
      <xdr:colOff>133350</xdr:colOff>
      <xdr:row>18</xdr:row>
      <xdr:rowOff>180975</xdr:rowOff>
    </xdr:to>
    <xdr:sp>
      <xdr:nvSpPr>
        <xdr:cNvPr id="12" name="Rectangle 17"/>
        <xdr:cNvSpPr>
          <a:spLocks/>
        </xdr:cNvSpPr>
      </xdr:nvSpPr>
      <xdr:spPr>
        <a:xfrm>
          <a:off x="8763000" y="3762375"/>
          <a:ext cx="142875" cy="142875"/>
        </a:xfrm>
        <a:prstGeom prst="rect">
          <a:avLst/>
        </a:prstGeom>
        <a:solidFill>
          <a:srgbClr val="AD86C6"/>
        </a:solidFill>
        <a:ln w="25560" cmpd="sng">
          <a:solidFill>
            <a:srgbClr val="4A3C7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19</xdr:row>
      <xdr:rowOff>47625</xdr:rowOff>
    </xdr:from>
    <xdr:to>
      <xdr:col>9</xdr:col>
      <xdr:colOff>133350</xdr:colOff>
      <xdr:row>19</xdr:row>
      <xdr:rowOff>180975</xdr:rowOff>
    </xdr:to>
    <xdr:sp>
      <xdr:nvSpPr>
        <xdr:cNvPr id="13" name="Rectangle 18"/>
        <xdr:cNvSpPr>
          <a:spLocks/>
        </xdr:cNvSpPr>
      </xdr:nvSpPr>
      <xdr:spPr>
        <a:xfrm>
          <a:off x="8763000" y="3981450"/>
          <a:ext cx="142875" cy="142875"/>
        </a:xfrm>
        <a:prstGeom prst="rect">
          <a:avLst/>
        </a:prstGeom>
        <a:solidFill>
          <a:srgbClr val="F7DF5A"/>
        </a:solidFill>
        <a:ln w="25560" cmpd="sng">
          <a:solidFill>
            <a:srgbClr val="9C65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20</xdr:row>
      <xdr:rowOff>47625</xdr:rowOff>
    </xdr:from>
    <xdr:to>
      <xdr:col>9</xdr:col>
      <xdr:colOff>133350</xdr:colOff>
      <xdr:row>20</xdr:row>
      <xdr:rowOff>180975</xdr:rowOff>
    </xdr:to>
    <xdr:sp>
      <xdr:nvSpPr>
        <xdr:cNvPr id="14" name="Rectangle 19"/>
        <xdr:cNvSpPr>
          <a:spLocks/>
        </xdr:cNvSpPr>
      </xdr:nvSpPr>
      <xdr:spPr>
        <a:xfrm>
          <a:off x="8763000" y="4191000"/>
          <a:ext cx="142875" cy="142875"/>
        </a:xfrm>
        <a:prstGeom prst="rect">
          <a:avLst/>
        </a:prstGeom>
        <a:solidFill>
          <a:srgbClr val="F7DF5A"/>
        </a:solidFill>
        <a:ln w="25560" cmpd="sng">
          <a:solidFill>
            <a:srgbClr val="9C65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21</xdr:row>
      <xdr:rowOff>47625</xdr:rowOff>
    </xdr:from>
    <xdr:to>
      <xdr:col>9</xdr:col>
      <xdr:colOff>133350</xdr:colOff>
      <xdr:row>21</xdr:row>
      <xdr:rowOff>180975</xdr:rowOff>
    </xdr:to>
    <xdr:sp>
      <xdr:nvSpPr>
        <xdr:cNvPr id="15" name="Rectangle 20"/>
        <xdr:cNvSpPr>
          <a:spLocks/>
        </xdr:cNvSpPr>
      </xdr:nvSpPr>
      <xdr:spPr>
        <a:xfrm>
          <a:off x="8763000" y="4400550"/>
          <a:ext cx="142875" cy="142875"/>
        </a:xfrm>
        <a:prstGeom prst="rect">
          <a:avLst/>
        </a:prstGeom>
        <a:solidFill>
          <a:srgbClr val="A5DBD6"/>
        </a:solidFill>
        <a:ln w="25560" cmpd="sng">
          <a:solidFill>
            <a:srgbClr val="395652"/>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22</xdr:row>
      <xdr:rowOff>47625</xdr:rowOff>
    </xdr:from>
    <xdr:to>
      <xdr:col>9</xdr:col>
      <xdr:colOff>133350</xdr:colOff>
      <xdr:row>22</xdr:row>
      <xdr:rowOff>180975</xdr:rowOff>
    </xdr:to>
    <xdr:sp>
      <xdr:nvSpPr>
        <xdr:cNvPr id="16" name="Rectangle 21"/>
        <xdr:cNvSpPr>
          <a:spLocks/>
        </xdr:cNvSpPr>
      </xdr:nvSpPr>
      <xdr:spPr>
        <a:xfrm>
          <a:off x="8763000" y="4610100"/>
          <a:ext cx="142875" cy="142875"/>
        </a:xfrm>
        <a:prstGeom prst="rect">
          <a:avLst/>
        </a:prstGeom>
        <a:solidFill>
          <a:srgbClr val="A5DBD6"/>
        </a:solidFill>
        <a:ln w="25560" cmpd="sng">
          <a:solidFill>
            <a:srgbClr val="395652"/>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485775</xdr:colOff>
      <xdr:row>1</xdr:row>
      <xdr:rowOff>228600</xdr:rowOff>
    </xdr:from>
    <xdr:to>
      <xdr:col>11</xdr:col>
      <xdr:colOff>790575</xdr:colOff>
      <xdr:row>3</xdr:row>
      <xdr:rowOff>76200</xdr:rowOff>
    </xdr:to>
    <xdr:pic>
      <xdr:nvPicPr>
        <xdr:cNvPr id="17" name="Picture 1239">
          <a:hlinkClick r:id="rId21"/>
        </xdr:cNvPr>
        <xdr:cNvPicPr preferRelativeResize="1">
          <a:picLocks noChangeAspect="1"/>
        </xdr:cNvPicPr>
      </xdr:nvPicPr>
      <xdr:blipFill>
        <a:blip r:embed="rId19"/>
        <a:stretch>
          <a:fillRect/>
        </a:stretch>
      </xdr:blipFill>
      <xdr:spPr>
        <a:xfrm>
          <a:off x="10591800" y="419100"/>
          <a:ext cx="304800" cy="276225"/>
        </a:xfrm>
        <a:prstGeom prst="rect">
          <a:avLst/>
        </a:prstGeom>
        <a:blipFill>
          <a:blip r:embed=""/>
          <a:srcRect/>
          <a:stretch>
            <a:fillRect/>
          </a:stretch>
        </a:blip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30</xdr:row>
      <xdr:rowOff>47625</xdr:rowOff>
    </xdr:from>
    <xdr:to>
      <xdr:col>6</xdr:col>
      <xdr:colOff>57150</xdr:colOff>
      <xdr:row>31</xdr:row>
      <xdr:rowOff>123825</xdr:rowOff>
    </xdr:to>
    <xdr:sp>
      <xdr:nvSpPr>
        <xdr:cNvPr id="1" name="Left Arrow 22">
          <a:hlinkClick r:id="rId1"/>
        </xdr:cNvPr>
        <xdr:cNvSpPr>
          <a:spLocks/>
        </xdr:cNvSpPr>
      </xdr:nvSpPr>
      <xdr:spPr>
        <a:xfrm>
          <a:off x="7439025" y="6286500"/>
          <a:ext cx="361950" cy="285750"/>
        </a:xfrm>
        <a:prstGeom prst="leftArrow">
          <a:avLst>
            <a:gd name="adj1" fmla="val -7722"/>
            <a:gd name="adj2" fmla="val -25000"/>
          </a:avLst>
        </a:prstGeom>
        <a:solidFill>
          <a:srgbClr val="558ED5"/>
        </a:solidFill>
        <a:ln w="25560" cmpd="sng">
          <a:solidFill>
            <a:srgbClr val="254061"/>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171450</xdr:colOff>
      <xdr:row>0</xdr:row>
      <xdr:rowOff>66675</xdr:rowOff>
    </xdr:from>
    <xdr:to>
      <xdr:col>11</xdr:col>
      <xdr:colOff>904875</xdr:colOff>
      <xdr:row>1</xdr:row>
      <xdr:rowOff>142875</xdr:rowOff>
    </xdr:to>
    <xdr:pic>
      <xdr:nvPicPr>
        <xdr:cNvPr id="2" name="Picture 27">
          <a:hlinkClick r:id="rId4"/>
        </xdr:cNvPr>
        <xdr:cNvPicPr preferRelativeResize="1">
          <a:picLocks noChangeAspect="1"/>
        </xdr:cNvPicPr>
      </xdr:nvPicPr>
      <xdr:blipFill>
        <a:blip r:embed="rId2"/>
        <a:stretch>
          <a:fillRect/>
        </a:stretch>
      </xdr:blipFill>
      <xdr:spPr>
        <a:xfrm>
          <a:off x="9048750" y="66675"/>
          <a:ext cx="1905000" cy="266700"/>
        </a:xfrm>
        <a:prstGeom prst="rect">
          <a:avLst/>
        </a:prstGeom>
        <a:blipFill>
          <a:blip r:embed=""/>
          <a:srcRect/>
          <a:stretch>
            <a:fillRect/>
          </a:stretch>
        </a:blipFill>
        <a:ln w="9525" cmpd="sng">
          <a:noFill/>
        </a:ln>
      </xdr:spPr>
    </xdr:pic>
    <xdr:clientData/>
  </xdr:twoCellAnchor>
  <xdr:twoCellAnchor>
    <xdr:from>
      <xdr:col>2</xdr:col>
      <xdr:colOff>352425</xdr:colOff>
      <xdr:row>8</xdr:row>
      <xdr:rowOff>180975</xdr:rowOff>
    </xdr:from>
    <xdr:to>
      <xdr:col>8</xdr:col>
      <xdr:colOff>28575</xdr:colOff>
      <xdr:row>23</xdr:row>
      <xdr:rowOff>180975</xdr:rowOff>
    </xdr:to>
    <xdr:graphicFrame>
      <xdr:nvGraphicFramePr>
        <xdr:cNvPr id="3" name="Chart 3"/>
        <xdr:cNvGraphicFramePr/>
      </xdr:nvGraphicFramePr>
      <xdr:xfrm>
        <a:off x="4105275" y="1809750"/>
        <a:ext cx="4572000" cy="3143250"/>
      </xdr:xfrm>
      <a:graphic>
        <a:graphicData uri="http://schemas.openxmlformats.org/drawingml/2006/chart">
          <c:chart xmlns:c="http://schemas.openxmlformats.org/drawingml/2006/chart" r:id="rId5"/>
        </a:graphicData>
      </a:graphic>
    </xdr:graphicFrame>
    <xdr:clientData/>
  </xdr:twoCellAnchor>
  <xdr:twoCellAnchor>
    <xdr:from>
      <xdr:col>1</xdr:col>
      <xdr:colOff>57150</xdr:colOff>
      <xdr:row>15</xdr:row>
      <xdr:rowOff>38100</xdr:rowOff>
    </xdr:from>
    <xdr:to>
      <xdr:col>1</xdr:col>
      <xdr:colOff>209550</xdr:colOff>
      <xdr:row>15</xdr:row>
      <xdr:rowOff>180975</xdr:rowOff>
    </xdr:to>
    <xdr:sp>
      <xdr:nvSpPr>
        <xdr:cNvPr id="4" name="Rectangle 25"/>
        <xdr:cNvSpPr>
          <a:spLocks/>
        </xdr:cNvSpPr>
      </xdr:nvSpPr>
      <xdr:spPr>
        <a:xfrm>
          <a:off x="476250" y="3133725"/>
          <a:ext cx="142875" cy="142875"/>
        </a:xfrm>
        <a:prstGeom prst="rect">
          <a:avLst/>
        </a:prstGeom>
        <a:solidFill>
          <a:srgbClr val="FF99FF"/>
        </a:solidFill>
        <a:ln w="25560" cmpd="sng">
          <a:solidFill>
            <a:srgbClr val="D60093"/>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57150</xdr:colOff>
      <xdr:row>16</xdr:row>
      <xdr:rowOff>38100</xdr:rowOff>
    </xdr:from>
    <xdr:to>
      <xdr:col>1</xdr:col>
      <xdr:colOff>209550</xdr:colOff>
      <xdr:row>16</xdr:row>
      <xdr:rowOff>180975</xdr:rowOff>
    </xdr:to>
    <xdr:sp>
      <xdr:nvSpPr>
        <xdr:cNvPr id="5" name="Rectangle 26"/>
        <xdr:cNvSpPr>
          <a:spLocks/>
        </xdr:cNvSpPr>
      </xdr:nvSpPr>
      <xdr:spPr>
        <a:xfrm>
          <a:off x="476250" y="3343275"/>
          <a:ext cx="142875" cy="142875"/>
        </a:xfrm>
        <a:prstGeom prst="rect">
          <a:avLst/>
        </a:prstGeom>
        <a:solidFill>
          <a:srgbClr val="F79A6B"/>
        </a:solidFill>
        <a:ln w="25560" cmpd="sng">
          <a:solidFill>
            <a:srgbClr val="94301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57150</xdr:colOff>
      <xdr:row>17</xdr:row>
      <xdr:rowOff>38100</xdr:rowOff>
    </xdr:from>
    <xdr:to>
      <xdr:col>1</xdr:col>
      <xdr:colOff>209550</xdr:colOff>
      <xdr:row>17</xdr:row>
      <xdr:rowOff>180975</xdr:rowOff>
    </xdr:to>
    <xdr:sp>
      <xdr:nvSpPr>
        <xdr:cNvPr id="6" name="Rectangle 29"/>
        <xdr:cNvSpPr>
          <a:spLocks/>
        </xdr:cNvSpPr>
      </xdr:nvSpPr>
      <xdr:spPr>
        <a:xfrm>
          <a:off x="476250" y="3552825"/>
          <a:ext cx="142875" cy="142875"/>
        </a:xfrm>
        <a:prstGeom prst="rect">
          <a:avLst/>
        </a:prstGeom>
        <a:solidFill>
          <a:srgbClr val="9999FF"/>
        </a:solidFill>
        <a:ln w="25560" cmpd="sng">
          <a:solidFill>
            <a:srgbClr val="4A3C7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57150</xdr:colOff>
      <xdr:row>18</xdr:row>
      <xdr:rowOff>47625</xdr:rowOff>
    </xdr:from>
    <xdr:to>
      <xdr:col>1</xdr:col>
      <xdr:colOff>209550</xdr:colOff>
      <xdr:row>18</xdr:row>
      <xdr:rowOff>180975</xdr:rowOff>
    </xdr:to>
    <xdr:sp>
      <xdr:nvSpPr>
        <xdr:cNvPr id="7" name="Rectangle 31"/>
        <xdr:cNvSpPr>
          <a:spLocks/>
        </xdr:cNvSpPr>
      </xdr:nvSpPr>
      <xdr:spPr>
        <a:xfrm>
          <a:off x="476250" y="3771900"/>
          <a:ext cx="142875" cy="142875"/>
        </a:xfrm>
        <a:prstGeom prst="rect">
          <a:avLst/>
        </a:prstGeom>
        <a:solidFill>
          <a:srgbClr val="F7DF5A"/>
        </a:solidFill>
        <a:ln w="25560" cmpd="sng">
          <a:solidFill>
            <a:srgbClr val="9C65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57150</xdr:colOff>
      <xdr:row>19</xdr:row>
      <xdr:rowOff>47625</xdr:rowOff>
    </xdr:from>
    <xdr:to>
      <xdr:col>1</xdr:col>
      <xdr:colOff>209550</xdr:colOff>
      <xdr:row>19</xdr:row>
      <xdr:rowOff>180975</xdr:rowOff>
    </xdr:to>
    <xdr:sp>
      <xdr:nvSpPr>
        <xdr:cNvPr id="8" name="Rectangle 33"/>
        <xdr:cNvSpPr>
          <a:spLocks/>
        </xdr:cNvSpPr>
      </xdr:nvSpPr>
      <xdr:spPr>
        <a:xfrm>
          <a:off x="476250" y="3981450"/>
          <a:ext cx="142875" cy="142875"/>
        </a:xfrm>
        <a:prstGeom prst="rect">
          <a:avLst/>
        </a:prstGeom>
        <a:solidFill>
          <a:srgbClr val="A5DBD6"/>
        </a:solidFill>
        <a:ln w="25560" cmpd="sng">
          <a:solidFill>
            <a:srgbClr val="395652"/>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95250</xdr:colOff>
      <xdr:row>28</xdr:row>
      <xdr:rowOff>0</xdr:rowOff>
    </xdr:from>
    <xdr:to>
      <xdr:col>7</xdr:col>
      <xdr:colOff>161925</xdr:colOff>
      <xdr:row>31</xdr:row>
      <xdr:rowOff>209550</xdr:rowOff>
    </xdr:to>
    <xdr:pic>
      <xdr:nvPicPr>
        <xdr:cNvPr id="9" name="Picture 1"/>
        <xdr:cNvPicPr preferRelativeResize="1">
          <a:picLocks noChangeAspect="1"/>
        </xdr:cNvPicPr>
      </xdr:nvPicPr>
      <xdr:blipFill>
        <a:blip r:embed="rId13"/>
        <a:stretch>
          <a:fillRect/>
        </a:stretch>
      </xdr:blipFill>
      <xdr:spPr>
        <a:xfrm>
          <a:off x="7839075" y="5819775"/>
          <a:ext cx="762000" cy="838200"/>
        </a:xfrm>
        <a:prstGeom prst="rect">
          <a:avLst/>
        </a:prstGeom>
        <a:blipFill>
          <a:blip r:embed=""/>
          <a:srcRect/>
          <a:stretch>
            <a:fillRect/>
          </a:stretch>
        </a:blipFill>
        <a:ln w="9525" cmpd="sng">
          <a:noFill/>
        </a:ln>
      </xdr:spPr>
    </xdr:pic>
    <xdr:clientData/>
  </xdr:twoCellAnchor>
  <xdr:twoCellAnchor>
    <xdr:from>
      <xdr:col>9</xdr:col>
      <xdr:colOff>9525</xdr:colOff>
      <xdr:row>9</xdr:row>
      <xdr:rowOff>38100</xdr:rowOff>
    </xdr:from>
    <xdr:to>
      <xdr:col>9</xdr:col>
      <xdr:colOff>152400</xdr:colOff>
      <xdr:row>9</xdr:row>
      <xdr:rowOff>171450</xdr:rowOff>
    </xdr:to>
    <xdr:sp>
      <xdr:nvSpPr>
        <xdr:cNvPr id="10" name="Rectangle 12"/>
        <xdr:cNvSpPr>
          <a:spLocks/>
        </xdr:cNvSpPr>
      </xdr:nvSpPr>
      <xdr:spPr>
        <a:xfrm>
          <a:off x="8724900" y="1876425"/>
          <a:ext cx="142875" cy="133350"/>
        </a:xfrm>
        <a:prstGeom prst="rect">
          <a:avLst/>
        </a:prstGeom>
        <a:solidFill>
          <a:srgbClr val="94AEDE"/>
        </a:solidFill>
        <a:ln w="25560" cmpd="sng">
          <a:solidFill>
            <a:srgbClr val="213C94"/>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14</xdr:row>
      <xdr:rowOff>38100</xdr:rowOff>
    </xdr:from>
    <xdr:to>
      <xdr:col>9</xdr:col>
      <xdr:colOff>133350</xdr:colOff>
      <xdr:row>14</xdr:row>
      <xdr:rowOff>180975</xdr:rowOff>
    </xdr:to>
    <xdr:sp>
      <xdr:nvSpPr>
        <xdr:cNvPr id="11" name="Rectangle 48"/>
        <xdr:cNvSpPr>
          <a:spLocks/>
        </xdr:cNvSpPr>
      </xdr:nvSpPr>
      <xdr:spPr>
        <a:xfrm>
          <a:off x="8705850" y="2924175"/>
          <a:ext cx="142875" cy="142875"/>
        </a:xfrm>
        <a:prstGeom prst="rect">
          <a:avLst/>
        </a:prstGeom>
        <a:solidFill>
          <a:srgbClr val="FFA2EF"/>
        </a:solidFill>
        <a:ln w="25560" cmpd="sng">
          <a:solidFill>
            <a:srgbClr val="84047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15</xdr:row>
      <xdr:rowOff>38100</xdr:rowOff>
    </xdr:from>
    <xdr:to>
      <xdr:col>9</xdr:col>
      <xdr:colOff>133350</xdr:colOff>
      <xdr:row>15</xdr:row>
      <xdr:rowOff>180975</xdr:rowOff>
    </xdr:to>
    <xdr:sp>
      <xdr:nvSpPr>
        <xdr:cNvPr id="12" name="Rectangle 14"/>
        <xdr:cNvSpPr>
          <a:spLocks/>
        </xdr:cNvSpPr>
      </xdr:nvSpPr>
      <xdr:spPr>
        <a:xfrm>
          <a:off x="8705850" y="3133725"/>
          <a:ext cx="142875" cy="142875"/>
        </a:xfrm>
        <a:prstGeom prst="rect">
          <a:avLst/>
        </a:prstGeom>
        <a:solidFill>
          <a:srgbClr val="F79A6B"/>
        </a:solidFill>
        <a:ln w="25560" cmpd="sng">
          <a:solidFill>
            <a:srgbClr val="94301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16</xdr:row>
      <xdr:rowOff>38100</xdr:rowOff>
    </xdr:from>
    <xdr:to>
      <xdr:col>9</xdr:col>
      <xdr:colOff>133350</xdr:colOff>
      <xdr:row>16</xdr:row>
      <xdr:rowOff>180975</xdr:rowOff>
    </xdr:to>
    <xdr:sp>
      <xdr:nvSpPr>
        <xdr:cNvPr id="13" name="Rectangle 15"/>
        <xdr:cNvSpPr>
          <a:spLocks/>
        </xdr:cNvSpPr>
      </xdr:nvSpPr>
      <xdr:spPr>
        <a:xfrm>
          <a:off x="8705850" y="3343275"/>
          <a:ext cx="142875" cy="142875"/>
        </a:xfrm>
        <a:prstGeom prst="rect">
          <a:avLst/>
        </a:prstGeom>
        <a:solidFill>
          <a:srgbClr val="F79A6B"/>
        </a:solidFill>
        <a:ln w="25560" cmpd="sng">
          <a:solidFill>
            <a:srgbClr val="94301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17</xdr:row>
      <xdr:rowOff>38100</xdr:rowOff>
    </xdr:from>
    <xdr:to>
      <xdr:col>9</xdr:col>
      <xdr:colOff>133350</xdr:colOff>
      <xdr:row>17</xdr:row>
      <xdr:rowOff>180975</xdr:rowOff>
    </xdr:to>
    <xdr:sp>
      <xdr:nvSpPr>
        <xdr:cNvPr id="14" name="Rectangle 16"/>
        <xdr:cNvSpPr>
          <a:spLocks/>
        </xdr:cNvSpPr>
      </xdr:nvSpPr>
      <xdr:spPr>
        <a:xfrm>
          <a:off x="8705850" y="3552825"/>
          <a:ext cx="142875" cy="142875"/>
        </a:xfrm>
        <a:prstGeom prst="rect">
          <a:avLst/>
        </a:prstGeom>
        <a:solidFill>
          <a:srgbClr val="AD86C6"/>
        </a:solidFill>
        <a:ln w="25560" cmpd="sng">
          <a:solidFill>
            <a:srgbClr val="4A3C7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18</xdr:row>
      <xdr:rowOff>38100</xdr:rowOff>
    </xdr:from>
    <xdr:to>
      <xdr:col>9</xdr:col>
      <xdr:colOff>133350</xdr:colOff>
      <xdr:row>18</xdr:row>
      <xdr:rowOff>180975</xdr:rowOff>
    </xdr:to>
    <xdr:sp>
      <xdr:nvSpPr>
        <xdr:cNvPr id="15" name="Rectangle 17"/>
        <xdr:cNvSpPr>
          <a:spLocks/>
        </xdr:cNvSpPr>
      </xdr:nvSpPr>
      <xdr:spPr>
        <a:xfrm>
          <a:off x="8705850" y="3762375"/>
          <a:ext cx="142875" cy="142875"/>
        </a:xfrm>
        <a:prstGeom prst="rect">
          <a:avLst/>
        </a:prstGeom>
        <a:solidFill>
          <a:srgbClr val="AD86C6"/>
        </a:solidFill>
        <a:ln w="25560" cmpd="sng">
          <a:solidFill>
            <a:srgbClr val="4A3C7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19</xdr:row>
      <xdr:rowOff>47625</xdr:rowOff>
    </xdr:from>
    <xdr:to>
      <xdr:col>9</xdr:col>
      <xdr:colOff>133350</xdr:colOff>
      <xdr:row>19</xdr:row>
      <xdr:rowOff>180975</xdr:rowOff>
    </xdr:to>
    <xdr:sp>
      <xdr:nvSpPr>
        <xdr:cNvPr id="16" name="Rectangle 18"/>
        <xdr:cNvSpPr>
          <a:spLocks/>
        </xdr:cNvSpPr>
      </xdr:nvSpPr>
      <xdr:spPr>
        <a:xfrm>
          <a:off x="8705850" y="3981450"/>
          <a:ext cx="142875" cy="142875"/>
        </a:xfrm>
        <a:prstGeom prst="rect">
          <a:avLst/>
        </a:prstGeom>
        <a:solidFill>
          <a:srgbClr val="F7DF5A"/>
        </a:solidFill>
        <a:ln w="25560" cmpd="sng">
          <a:solidFill>
            <a:srgbClr val="9C65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20</xdr:row>
      <xdr:rowOff>47625</xdr:rowOff>
    </xdr:from>
    <xdr:to>
      <xdr:col>9</xdr:col>
      <xdr:colOff>133350</xdr:colOff>
      <xdr:row>20</xdr:row>
      <xdr:rowOff>180975</xdr:rowOff>
    </xdr:to>
    <xdr:sp>
      <xdr:nvSpPr>
        <xdr:cNvPr id="17" name="Rectangle 19"/>
        <xdr:cNvSpPr>
          <a:spLocks/>
        </xdr:cNvSpPr>
      </xdr:nvSpPr>
      <xdr:spPr>
        <a:xfrm>
          <a:off x="8705850" y="4191000"/>
          <a:ext cx="142875" cy="142875"/>
        </a:xfrm>
        <a:prstGeom prst="rect">
          <a:avLst/>
        </a:prstGeom>
        <a:solidFill>
          <a:srgbClr val="F7DF5A"/>
        </a:solidFill>
        <a:ln w="25560" cmpd="sng">
          <a:solidFill>
            <a:srgbClr val="9C65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21</xdr:row>
      <xdr:rowOff>47625</xdr:rowOff>
    </xdr:from>
    <xdr:to>
      <xdr:col>9</xdr:col>
      <xdr:colOff>133350</xdr:colOff>
      <xdr:row>21</xdr:row>
      <xdr:rowOff>180975</xdr:rowOff>
    </xdr:to>
    <xdr:sp>
      <xdr:nvSpPr>
        <xdr:cNvPr id="18" name="Rectangle 20"/>
        <xdr:cNvSpPr>
          <a:spLocks/>
        </xdr:cNvSpPr>
      </xdr:nvSpPr>
      <xdr:spPr>
        <a:xfrm>
          <a:off x="8705850" y="4400550"/>
          <a:ext cx="142875" cy="142875"/>
        </a:xfrm>
        <a:prstGeom prst="rect">
          <a:avLst/>
        </a:prstGeom>
        <a:solidFill>
          <a:srgbClr val="A5DBD6"/>
        </a:solidFill>
        <a:ln w="25560" cmpd="sng">
          <a:solidFill>
            <a:srgbClr val="395652"/>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22</xdr:row>
      <xdr:rowOff>47625</xdr:rowOff>
    </xdr:from>
    <xdr:to>
      <xdr:col>9</xdr:col>
      <xdr:colOff>133350</xdr:colOff>
      <xdr:row>22</xdr:row>
      <xdr:rowOff>180975</xdr:rowOff>
    </xdr:to>
    <xdr:sp>
      <xdr:nvSpPr>
        <xdr:cNvPr id="19" name="Rectangle 21"/>
        <xdr:cNvSpPr>
          <a:spLocks/>
        </xdr:cNvSpPr>
      </xdr:nvSpPr>
      <xdr:spPr>
        <a:xfrm>
          <a:off x="8705850" y="4610100"/>
          <a:ext cx="142875" cy="142875"/>
        </a:xfrm>
        <a:prstGeom prst="rect">
          <a:avLst/>
        </a:prstGeom>
        <a:solidFill>
          <a:srgbClr val="A5DBD6"/>
        </a:solidFill>
        <a:ln w="25560" cmpd="sng">
          <a:solidFill>
            <a:srgbClr val="395652"/>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457200</xdr:colOff>
      <xdr:row>2</xdr:row>
      <xdr:rowOff>0</xdr:rowOff>
    </xdr:from>
    <xdr:to>
      <xdr:col>11</xdr:col>
      <xdr:colOff>762000</xdr:colOff>
      <xdr:row>3</xdr:row>
      <xdr:rowOff>85725</xdr:rowOff>
    </xdr:to>
    <xdr:pic>
      <xdr:nvPicPr>
        <xdr:cNvPr id="20" name="Picture 1239">
          <a:hlinkClick r:id="rId16"/>
        </xdr:cNvPr>
        <xdr:cNvPicPr preferRelativeResize="1">
          <a:picLocks noChangeAspect="1"/>
        </xdr:cNvPicPr>
      </xdr:nvPicPr>
      <xdr:blipFill>
        <a:blip r:embed="rId14"/>
        <a:stretch>
          <a:fillRect/>
        </a:stretch>
      </xdr:blipFill>
      <xdr:spPr>
        <a:xfrm>
          <a:off x="10506075" y="428625"/>
          <a:ext cx="304800" cy="276225"/>
        </a:xfrm>
        <a:prstGeom prst="rect">
          <a:avLst/>
        </a:prstGeom>
        <a:blipFill>
          <a:blip r:embed=""/>
          <a:srcRect/>
          <a:stretch>
            <a:fillRect/>
          </a:stretch>
        </a:blipFill>
        <a:ln w="9525" cmpd="sng">
          <a:noFill/>
        </a:ln>
      </xdr:spPr>
    </xdr:pic>
    <xdr:clientData/>
  </xdr:twoCellAnchor>
  <xdr:twoCellAnchor>
    <xdr:from>
      <xdr:col>6</xdr:col>
      <xdr:colOff>495300</xdr:colOff>
      <xdr:row>30</xdr:row>
      <xdr:rowOff>57150</xdr:rowOff>
    </xdr:from>
    <xdr:to>
      <xdr:col>7</xdr:col>
      <xdr:colOff>104775</xdr:colOff>
      <xdr:row>31</xdr:row>
      <xdr:rowOff>114300</xdr:rowOff>
    </xdr:to>
    <xdr:pic>
      <xdr:nvPicPr>
        <xdr:cNvPr id="21" name="Picture 1239">
          <a:hlinkClick r:id="rId18"/>
        </xdr:cNvPr>
        <xdr:cNvPicPr preferRelativeResize="1">
          <a:picLocks noChangeAspect="1"/>
        </xdr:cNvPicPr>
      </xdr:nvPicPr>
      <xdr:blipFill>
        <a:blip r:embed="rId14"/>
        <a:stretch>
          <a:fillRect/>
        </a:stretch>
      </xdr:blipFill>
      <xdr:spPr>
        <a:xfrm>
          <a:off x="8239125" y="6296025"/>
          <a:ext cx="304800" cy="266700"/>
        </a:xfrm>
        <a:prstGeom prst="rect">
          <a:avLst/>
        </a:prstGeom>
        <a:blipFill>
          <a:blip r:embed=""/>
          <a:srcRect/>
          <a:stretch>
            <a:fillRect/>
          </a:stretch>
        </a:blip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23</xdr:row>
      <xdr:rowOff>76200</xdr:rowOff>
    </xdr:from>
    <xdr:to>
      <xdr:col>256</xdr:col>
      <xdr:colOff>0</xdr:colOff>
      <xdr:row>39</xdr:row>
      <xdr:rowOff>180975</xdr:rowOff>
    </xdr:to>
    <xdr:graphicFrame>
      <xdr:nvGraphicFramePr>
        <xdr:cNvPr id="1" name="Chart 1"/>
        <xdr:cNvGraphicFramePr/>
      </xdr:nvGraphicFramePr>
      <xdr:xfrm>
        <a:off x="3905250" y="5153025"/>
        <a:ext cx="4705350" cy="3533775"/>
      </xdr:xfrm>
      <a:graphic>
        <a:graphicData uri="http://schemas.openxmlformats.org/drawingml/2006/chart">
          <c:chart xmlns:c="http://schemas.openxmlformats.org/drawingml/2006/chart" r:id="rId1"/>
        </a:graphicData>
      </a:graphic>
    </xdr:graphicFrame>
    <xdr:clientData/>
  </xdr:twoCellAnchor>
  <xdr:twoCellAnchor>
    <xdr:from>
      <xdr:col>1</xdr:col>
      <xdr:colOff>57150</xdr:colOff>
      <xdr:row>29</xdr:row>
      <xdr:rowOff>38100</xdr:rowOff>
    </xdr:from>
    <xdr:to>
      <xdr:col>1</xdr:col>
      <xdr:colOff>200025</xdr:colOff>
      <xdr:row>29</xdr:row>
      <xdr:rowOff>190500</xdr:rowOff>
    </xdr:to>
    <xdr:sp>
      <xdr:nvSpPr>
        <xdr:cNvPr id="2" name="Rectangle 25"/>
        <xdr:cNvSpPr>
          <a:spLocks/>
        </xdr:cNvSpPr>
      </xdr:nvSpPr>
      <xdr:spPr>
        <a:xfrm>
          <a:off x="247650" y="6448425"/>
          <a:ext cx="142875" cy="152400"/>
        </a:xfrm>
        <a:prstGeom prst="rect">
          <a:avLst/>
        </a:prstGeom>
        <a:solidFill>
          <a:srgbClr val="FFA2EF"/>
        </a:solidFill>
        <a:ln w="25560" cmpd="sng">
          <a:solidFill>
            <a:srgbClr val="84047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57150</xdr:colOff>
      <xdr:row>30</xdr:row>
      <xdr:rowOff>38100</xdr:rowOff>
    </xdr:from>
    <xdr:to>
      <xdr:col>1</xdr:col>
      <xdr:colOff>200025</xdr:colOff>
      <xdr:row>30</xdr:row>
      <xdr:rowOff>180975</xdr:rowOff>
    </xdr:to>
    <xdr:sp>
      <xdr:nvSpPr>
        <xdr:cNvPr id="3" name="Rectangle 26"/>
        <xdr:cNvSpPr>
          <a:spLocks/>
        </xdr:cNvSpPr>
      </xdr:nvSpPr>
      <xdr:spPr>
        <a:xfrm>
          <a:off x="247650" y="6657975"/>
          <a:ext cx="142875" cy="142875"/>
        </a:xfrm>
        <a:prstGeom prst="rect">
          <a:avLst/>
        </a:prstGeom>
        <a:solidFill>
          <a:srgbClr val="F79A6B"/>
        </a:solidFill>
        <a:ln w="25560" cmpd="sng">
          <a:solidFill>
            <a:srgbClr val="94301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57150</xdr:colOff>
      <xdr:row>31</xdr:row>
      <xdr:rowOff>38100</xdr:rowOff>
    </xdr:from>
    <xdr:to>
      <xdr:col>1</xdr:col>
      <xdr:colOff>200025</xdr:colOff>
      <xdr:row>31</xdr:row>
      <xdr:rowOff>180975</xdr:rowOff>
    </xdr:to>
    <xdr:sp>
      <xdr:nvSpPr>
        <xdr:cNvPr id="4" name="Rectangle 29"/>
        <xdr:cNvSpPr>
          <a:spLocks/>
        </xdr:cNvSpPr>
      </xdr:nvSpPr>
      <xdr:spPr>
        <a:xfrm>
          <a:off x="247650" y="6867525"/>
          <a:ext cx="142875" cy="142875"/>
        </a:xfrm>
        <a:prstGeom prst="rect">
          <a:avLst/>
        </a:prstGeom>
        <a:solidFill>
          <a:srgbClr val="AD86C6"/>
        </a:solidFill>
        <a:ln w="25560" cmpd="sng">
          <a:solidFill>
            <a:srgbClr val="4A3C7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57150</xdr:colOff>
      <xdr:row>32</xdr:row>
      <xdr:rowOff>47625</xdr:rowOff>
    </xdr:from>
    <xdr:to>
      <xdr:col>1</xdr:col>
      <xdr:colOff>200025</xdr:colOff>
      <xdr:row>32</xdr:row>
      <xdr:rowOff>180975</xdr:rowOff>
    </xdr:to>
    <xdr:sp>
      <xdr:nvSpPr>
        <xdr:cNvPr id="5" name="Rectangle 31"/>
        <xdr:cNvSpPr>
          <a:spLocks/>
        </xdr:cNvSpPr>
      </xdr:nvSpPr>
      <xdr:spPr>
        <a:xfrm>
          <a:off x="247650" y="7086600"/>
          <a:ext cx="142875" cy="142875"/>
        </a:xfrm>
        <a:prstGeom prst="rect">
          <a:avLst/>
        </a:prstGeom>
        <a:solidFill>
          <a:srgbClr val="F7DF5A"/>
        </a:solidFill>
        <a:ln w="25560" cmpd="sng">
          <a:solidFill>
            <a:srgbClr val="9C65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57150</xdr:colOff>
      <xdr:row>33</xdr:row>
      <xdr:rowOff>47625</xdr:rowOff>
    </xdr:from>
    <xdr:to>
      <xdr:col>1</xdr:col>
      <xdr:colOff>200025</xdr:colOff>
      <xdr:row>33</xdr:row>
      <xdr:rowOff>180975</xdr:rowOff>
    </xdr:to>
    <xdr:sp>
      <xdr:nvSpPr>
        <xdr:cNvPr id="6" name="Rectangle 33"/>
        <xdr:cNvSpPr>
          <a:spLocks/>
        </xdr:cNvSpPr>
      </xdr:nvSpPr>
      <xdr:spPr>
        <a:xfrm>
          <a:off x="247650" y="7296150"/>
          <a:ext cx="142875" cy="142875"/>
        </a:xfrm>
        <a:prstGeom prst="rect">
          <a:avLst/>
        </a:prstGeom>
        <a:solidFill>
          <a:srgbClr val="A5DBD6"/>
        </a:solidFill>
        <a:ln w="25560" cmpd="sng">
          <a:solidFill>
            <a:srgbClr val="395652"/>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1343025</xdr:colOff>
      <xdr:row>4</xdr:row>
      <xdr:rowOff>161925</xdr:rowOff>
    </xdr:from>
    <xdr:to>
      <xdr:col>7</xdr:col>
      <xdr:colOff>219075</xdr:colOff>
      <xdr:row>6</xdr:row>
      <xdr:rowOff>66675</xdr:rowOff>
    </xdr:to>
    <xdr:pic>
      <xdr:nvPicPr>
        <xdr:cNvPr id="7" name="Picture 27">
          <a:hlinkClick r:id="rId4"/>
        </xdr:cNvPr>
        <xdr:cNvPicPr preferRelativeResize="1">
          <a:picLocks noChangeAspect="1"/>
        </xdr:cNvPicPr>
      </xdr:nvPicPr>
      <xdr:blipFill>
        <a:blip r:embed="rId2"/>
        <a:stretch>
          <a:fillRect/>
        </a:stretch>
      </xdr:blipFill>
      <xdr:spPr>
        <a:xfrm>
          <a:off x="6019800" y="923925"/>
          <a:ext cx="2419350" cy="333375"/>
        </a:xfrm>
        <a:prstGeom prst="rect">
          <a:avLst/>
        </a:prstGeom>
        <a:blipFill>
          <a:blip r:embed=""/>
          <a:srcRect/>
          <a:stretch>
            <a:fillRect/>
          </a:stretch>
        </a:blipFill>
        <a:ln w="9525" cmpd="sng">
          <a:noFill/>
        </a:ln>
      </xdr:spPr>
    </xdr:pic>
    <xdr:clientData/>
  </xdr:twoCellAnchor>
  <xdr:twoCellAnchor>
    <xdr:from>
      <xdr:col>6</xdr:col>
      <xdr:colOff>904875</xdr:colOff>
      <xdr:row>172</xdr:row>
      <xdr:rowOff>133350</xdr:rowOff>
    </xdr:from>
    <xdr:to>
      <xdr:col>6</xdr:col>
      <xdr:colOff>1266825</xdr:colOff>
      <xdr:row>174</xdr:row>
      <xdr:rowOff>95250</xdr:rowOff>
    </xdr:to>
    <xdr:sp>
      <xdr:nvSpPr>
        <xdr:cNvPr id="8" name="Left Arrow 22">
          <a:hlinkClick r:id="rId5"/>
        </xdr:cNvPr>
        <xdr:cNvSpPr>
          <a:spLocks/>
        </xdr:cNvSpPr>
      </xdr:nvSpPr>
      <xdr:spPr>
        <a:xfrm>
          <a:off x="7372350" y="34651950"/>
          <a:ext cx="361950" cy="0"/>
        </a:xfrm>
        <a:prstGeom prst="leftArrow">
          <a:avLst>
            <a:gd name="adj1" fmla="val -7722"/>
            <a:gd name="adj2" fmla="val -25000"/>
          </a:avLst>
        </a:prstGeom>
        <a:solidFill>
          <a:srgbClr val="558ED5"/>
        </a:solidFill>
        <a:ln w="25560" cmpd="sng">
          <a:solidFill>
            <a:srgbClr val="254061"/>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1381125</xdr:colOff>
      <xdr:row>170</xdr:row>
      <xdr:rowOff>0</xdr:rowOff>
    </xdr:from>
    <xdr:to>
      <xdr:col>8</xdr:col>
      <xdr:colOff>123825</xdr:colOff>
      <xdr:row>174</xdr:row>
      <xdr:rowOff>161925</xdr:rowOff>
    </xdr:to>
    <xdr:pic>
      <xdr:nvPicPr>
        <xdr:cNvPr id="9" name="Picture 1"/>
        <xdr:cNvPicPr preferRelativeResize="1">
          <a:picLocks noChangeAspect="1"/>
        </xdr:cNvPicPr>
      </xdr:nvPicPr>
      <xdr:blipFill>
        <a:blip r:embed="rId6"/>
        <a:stretch>
          <a:fillRect/>
        </a:stretch>
      </xdr:blipFill>
      <xdr:spPr>
        <a:xfrm>
          <a:off x="7848600" y="34651950"/>
          <a:ext cx="762000" cy="0"/>
        </a:xfrm>
        <a:prstGeom prst="rect">
          <a:avLst/>
        </a:prstGeom>
        <a:blipFill>
          <a:blip r:embed=""/>
          <a:srcRect/>
          <a:stretch>
            <a:fillRect/>
          </a:stretch>
        </a:blipFill>
        <a:ln w="9525" cmpd="sng">
          <a:noFill/>
        </a:ln>
      </xdr:spPr>
    </xdr:pic>
    <xdr:clientData/>
  </xdr:twoCellAnchor>
  <xdr:twoCellAnchor>
    <xdr:from>
      <xdr:col>6</xdr:col>
      <xdr:colOff>904875</xdr:colOff>
      <xdr:row>1</xdr:row>
      <xdr:rowOff>85725</xdr:rowOff>
    </xdr:from>
    <xdr:to>
      <xdr:col>6</xdr:col>
      <xdr:colOff>1266825</xdr:colOff>
      <xdr:row>2</xdr:row>
      <xdr:rowOff>180975</xdr:rowOff>
    </xdr:to>
    <xdr:sp>
      <xdr:nvSpPr>
        <xdr:cNvPr id="10" name="Left Arrow 22">
          <a:hlinkClick r:id="rId7"/>
        </xdr:cNvPr>
        <xdr:cNvSpPr>
          <a:spLocks/>
        </xdr:cNvSpPr>
      </xdr:nvSpPr>
      <xdr:spPr>
        <a:xfrm>
          <a:off x="7372350" y="276225"/>
          <a:ext cx="361950" cy="285750"/>
        </a:xfrm>
        <a:prstGeom prst="leftArrow">
          <a:avLst>
            <a:gd name="adj1" fmla="val -7722"/>
            <a:gd name="adj2" fmla="val -25000"/>
          </a:avLst>
        </a:prstGeom>
        <a:solidFill>
          <a:srgbClr val="558ED5"/>
        </a:solidFill>
        <a:ln w="25560" cmpd="sng">
          <a:solidFill>
            <a:srgbClr val="254061"/>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1352550</xdr:colOff>
      <xdr:row>0</xdr:row>
      <xdr:rowOff>28575</xdr:rowOff>
    </xdr:from>
    <xdr:to>
      <xdr:col>8</xdr:col>
      <xdr:colOff>123825</xdr:colOff>
      <xdr:row>4</xdr:row>
      <xdr:rowOff>28575</xdr:rowOff>
    </xdr:to>
    <xdr:pic>
      <xdr:nvPicPr>
        <xdr:cNvPr id="11" name="Picture 1"/>
        <xdr:cNvPicPr preferRelativeResize="1">
          <a:picLocks noChangeAspect="1"/>
        </xdr:cNvPicPr>
      </xdr:nvPicPr>
      <xdr:blipFill>
        <a:blip r:embed="rId8"/>
        <a:stretch>
          <a:fillRect/>
        </a:stretch>
      </xdr:blipFill>
      <xdr:spPr>
        <a:xfrm>
          <a:off x="7820025" y="28575"/>
          <a:ext cx="790575" cy="7620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oneysmart.gov.au/" TargetMode="Externa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moneysmart.gov.au/" TargetMode="Externa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moneysmart.gov.au/" TargetMode="Externa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www.moneysmart.gov.au/" TargetMode="Externa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www.moneysmart.gov.au/" TargetMode="Externa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www.moneysmart.gov.au/" TargetMode="External" /><Relationship Id="rId2" Type="http://schemas.openxmlformats.org/officeDocument/2006/relationships/vmlDrawing" Target="../drawings/vmlDrawing6.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www.moneysmart.gov.au/" TargetMode="External" /><Relationship Id="rId2" Type="http://schemas.openxmlformats.org/officeDocument/2006/relationships/vmlDrawing" Target="../drawings/vmlDrawing7.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www.moneysmart.gov.au/" TargetMode="External" /><Relationship Id="rId2" Type="http://schemas.openxmlformats.org/officeDocument/2006/relationships/vmlDrawing" Target="../drawings/vmlDrawing8.vml" /><Relationship Id="rId3"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www.moneysmart.gov.au/" TargetMode="External"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R33"/>
  <sheetViews>
    <sheetView showGridLines="0" showRowColHeaders="0" zoomScale="75" zoomScaleNormal="75" workbookViewId="0" topLeftCell="A1">
      <selection activeCell="A33" sqref="A33"/>
    </sheetView>
  </sheetViews>
  <sheetFormatPr defaultColWidth="1.1484375" defaultRowHeight="12.75" customHeight="1" zeroHeight="1"/>
  <cols>
    <col min="1" max="1" width="6.28125" style="1" customWidth="1"/>
    <col min="2" max="2" width="53.7109375" style="1" customWidth="1"/>
    <col min="3" max="3" width="14.8515625" style="1" customWidth="1"/>
    <col min="4" max="4" width="17.421875" style="1" customWidth="1"/>
    <col min="5" max="5" width="21.28125" style="1" customWidth="1"/>
    <col min="6" max="6" width="6.57421875" style="1" customWidth="1"/>
    <col min="7" max="7" width="10.421875" style="1" customWidth="1"/>
    <col min="8" max="8" width="3.140625" style="1" customWidth="1"/>
    <col min="9" max="9" width="0.9921875" style="1" customWidth="1"/>
    <col min="10" max="10" width="2.421875" style="1" customWidth="1"/>
    <col min="11" max="11" width="17.57421875" style="1" customWidth="1"/>
    <col min="12" max="12" width="13.57421875" style="1" customWidth="1"/>
    <col min="13" max="13" width="1.8515625" style="2" customWidth="1"/>
    <col min="14" max="18" width="0" style="3" hidden="1" customWidth="1"/>
    <col min="19" max="16384" width="0" style="2" hidden="1" customWidth="1"/>
  </cols>
  <sheetData>
    <row r="1" spans="1:18" ht="15" customHeight="1">
      <c r="A1" s="4"/>
      <c r="N1" s="2"/>
      <c r="O1" s="2"/>
      <c r="P1" s="2"/>
      <c r="Q1" s="2"/>
      <c r="R1" s="2"/>
    </row>
    <row r="2" spans="1:12" s="2" customFormat="1" ht="18.75" customHeight="1">
      <c r="A2" s="5" t="s">
        <v>0</v>
      </c>
      <c r="B2" s="6"/>
      <c r="C2" s="7"/>
      <c r="D2" s="7"/>
      <c r="E2" s="7"/>
      <c r="F2" s="7"/>
      <c r="G2" s="7"/>
      <c r="H2" s="7"/>
      <c r="I2" s="8"/>
      <c r="J2" s="1"/>
      <c r="K2" s="1"/>
      <c r="L2" s="1"/>
    </row>
    <row r="3" spans="14:18" ht="15" customHeight="1">
      <c r="N3" s="2"/>
      <c r="O3" s="2"/>
      <c r="P3" s="2"/>
      <c r="Q3" s="2"/>
      <c r="R3" s="2"/>
    </row>
    <row r="4" spans="10:18" ht="15" customHeight="1">
      <c r="J4" s="9"/>
      <c r="K4" s="10"/>
      <c r="L4" s="11"/>
      <c r="N4" s="2"/>
      <c r="O4" s="2"/>
      <c r="P4" s="2"/>
      <c r="Q4" s="2"/>
      <c r="R4" s="2"/>
    </row>
    <row r="5" spans="10:18" ht="15" customHeight="1">
      <c r="J5" s="9"/>
      <c r="K5" s="12" t="s">
        <v>1</v>
      </c>
      <c r="L5" s="13"/>
      <c r="N5" s="2" t="s">
        <v>2</v>
      </c>
      <c r="O5" s="2" t="s">
        <v>3</v>
      </c>
      <c r="P5" s="2"/>
      <c r="Q5" s="2"/>
      <c r="R5" s="2" t="s">
        <v>4</v>
      </c>
    </row>
    <row r="6" spans="1:12" s="2" customFormat="1" ht="16.5" customHeight="1">
      <c r="A6" s="14"/>
      <c r="B6" s="15"/>
      <c r="C6" s="15"/>
      <c r="D6" s="16"/>
      <c r="E6" s="16"/>
      <c r="F6" s="17"/>
      <c r="G6" s="17"/>
      <c r="H6" s="18"/>
      <c r="I6" s="8"/>
      <c r="J6" s="9"/>
      <c r="K6" s="10"/>
      <c r="L6" s="11"/>
    </row>
    <row r="7" spans="1:12" s="2" customFormat="1" ht="16.5" customHeight="1">
      <c r="A7" s="19"/>
      <c r="B7" s="20" t="s">
        <v>5</v>
      </c>
      <c r="C7" s="21"/>
      <c r="D7" s="22"/>
      <c r="E7" s="22"/>
      <c r="F7" s="21"/>
      <c r="G7" s="21"/>
      <c r="H7" s="23"/>
      <c r="I7" s="8"/>
      <c r="J7" s="1"/>
      <c r="K7" s="24" t="s">
        <v>6</v>
      </c>
      <c r="L7" s="9"/>
    </row>
    <row r="8" spans="1:18" s="32" customFormat="1" ht="16.5" customHeight="1">
      <c r="A8" s="25"/>
      <c r="B8" s="26"/>
      <c r="C8" s="27"/>
      <c r="D8" s="28"/>
      <c r="E8" s="28"/>
      <c r="F8" s="29"/>
      <c r="G8" s="29"/>
      <c r="H8" s="30"/>
      <c r="I8" s="31"/>
      <c r="N8" s="33">
        <f>L10</f>
        <v>0</v>
      </c>
      <c r="O8" s="32">
        <v>0</v>
      </c>
      <c r="R8" s="32">
        <v>0</v>
      </c>
    </row>
    <row r="9" spans="1:12" s="2" customFormat="1" ht="16.5" customHeight="1">
      <c r="A9" s="34"/>
      <c r="B9" s="35" t="s">
        <v>7</v>
      </c>
      <c r="C9" s="36"/>
      <c r="D9" s="26"/>
      <c r="E9" s="26"/>
      <c r="F9" s="37"/>
      <c r="G9" s="37"/>
      <c r="H9" s="23"/>
      <c r="I9" s="8"/>
      <c r="J9" s="38"/>
      <c r="K9" s="39" t="s">
        <v>2</v>
      </c>
      <c r="L9" s="38"/>
    </row>
    <row r="10" spans="1:12" s="2" customFormat="1" ht="16.5" customHeight="1">
      <c r="A10" s="34"/>
      <c r="B10" s="40" t="s">
        <v>8</v>
      </c>
      <c r="C10" s="41"/>
      <c r="D10" s="26"/>
      <c r="E10" s="26"/>
      <c r="F10" s="37"/>
      <c r="G10" s="37"/>
      <c r="H10" s="23"/>
      <c r="I10" s="8"/>
      <c r="J10" s="42"/>
      <c r="K10" s="43" t="s">
        <v>9</v>
      </c>
      <c r="L10" s="44">
        <f>Income!$E$20</f>
        <v>0</v>
      </c>
    </row>
    <row r="11" spans="1:18" s="2" customFormat="1" ht="16.5" customHeight="1">
      <c r="A11" s="34"/>
      <c r="B11" s="40" t="s">
        <v>10</v>
      </c>
      <c r="C11" s="45"/>
      <c r="D11" s="26"/>
      <c r="E11" s="46"/>
      <c r="F11" s="37"/>
      <c r="G11" s="37"/>
      <c r="H11" s="23"/>
      <c r="I11" s="8"/>
      <c r="J11" s="9"/>
      <c r="K11" s="9"/>
      <c r="L11" s="47"/>
      <c r="N11" s="2">
        <v>0</v>
      </c>
      <c r="O11" s="48">
        <f aca="true" t="shared" si="0" ref="O11:O19">L15</f>
        <v>0</v>
      </c>
      <c r="R11" s="2">
        <v>0</v>
      </c>
    </row>
    <row r="12" spans="1:18" s="2" customFormat="1" ht="16.5" customHeight="1">
      <c r="A12" s="34"/>
      <c r="B12" s="40"/>
      <c r="C12" s="49"/>
      <c r="D12" s="26"/>
      <c r="E12" s="49"/>
      <c r="F12" s="49"/>
      <c r="G12" s="49"/>
      <c r="H12" s="23"/>
      <c r="I12" s="50"/>
      <c r="J12" s="51" t="s">
        <v>11</v>
      </c>
      <c r="K12" s="52"/>
      <c r="L12" s="53">
        <f>L10</f>
        <v>0</v>
      </c>
      <c r="N12" s="2">
        <v>0</v>
      </c>
      <c r="O12" s="48">
        <f t="shared" si="0"/>
        <v>0</v>
      </c>
      <c r="R12" s="2">
        <v>0</v>
      </c>
    </row>
    <row r="13" spans="1:18" ht="16.5" customHeight="1">
      <c r="A13" s="34"/>
      <c r="B13" s="54"/>
      <c r="C13" s="49"/>
      <c r="D13" s="26"/>
      <c r="E13" s="49"/>
      <c r="F13" s="49"/>
      <c r="G13" s="49"/>
      <c r="H13" s="23"/>
      <c r="I13" s="8"/>
      <c r="N13" s="2">
        <v>0</v>
      </c>
      <c r="O13" s="48">
        <f t="shared" si="0"/>
        <v>0</v>
      </c>
      <c r="P13" s="2"/>
      <c r="Q13" s="2"/>
      <c r="R13" s="2">
        <v>0</v>
      </c>
    </row>
    <row r="14" spans="1:18" s="2" customFormat="1" ht="16.5" customHeight="1">
      <c r="A14" s="34"/>
      <c r="B14" s="54" t="s">
        <v>12</v>
      </c>
      <c r="C14" s="49"/>
      <c r="D14" s="26"/>
      <c r="E14" s="49"/>
      <c r="F14" s="49"/>
      <c r="G14" s="49"/>
      <c r="H14" s="23"/>
      <c r="I14" s="8"/>
      <c r="J14" s="38"/>
      <c r="K14" s="39" t="s">
        <v>3</v>
      </c>
      <c r="L14" s="55"/>
      <c r="N14" s="2">
        <v>0</v>
      </c>
      <c r="O14" s="48">
        <f t="shared" si="0"/>
        <v>0</v>
      </c>
      <c r="Q14" s="2" t="s">
        <v>13</v>
      </c>
      <c r="R14" s="2">
        <v>0</v>
      </c>
    </row>
    <row r="15" spans="1:18" ht="16.5" customHeight="1">
      <c r="A15" s="34"/>
      <c r="B15" s="40" t="s">
        <v>14</v>
      </c>
      <c r="C15" s="49"/>
      <c r="D15" s="26"/>
      <c r="E15" s="49"/>
      <c r="F15" s="49"/>
      <c r="G15" s="49"/>
      <c r="H15" s="23"/>
      <c r="I15" s="8"/>
      <c r="J15" s="56"/>
      <c r="K15" s="57" t="s">
        <v>15</v>
      </c>
      <c r="L15" s="58">
        <f>'Financial-Commitments'!E23</f>
        <v>0</v>
      </c>
      <c r="N15" s="2">
        <v>0</v>
      </c>
      <c r="O15" s="48">
        <f t="shared" si="0"/>
        <v>0</v>
      </c>
      <c r="P15" s="2">
        <v>2</v>
      </c>
      <c r="Q15" s="2" t="s">
        <v>16</v>
      </c>
      <c r="R15" s="2">
        <v>0</v>
      </c>
    </row>
    <row r="16" spans="1:18" ht="16.5" customHeight="1">
      <c r="A16" s="34"/>
      <c r="B16" s="40" t="s">
        <v>17</v>
      </c>
      <c r="C16" s="49"/>
      <c r="D16" s="49"/>
      <c r="E16" s="49"/>
      <c r="F16" s="49"/>
      <c r="G16" s="49"/>
      <c r="H16" s="23"/>
      <c r="I16" s="8"/>
      <c r="J16" s="56"/>
      <c r="K16" s="57" t="s">
        <v>18</v>
      </c>
      <c r="L16" s="58">
        <f>'Home-Utilities'!$E$15</f>
        <v>0</v>
      </c>
      <c r="N16" s="2">
        <v>0</v>
      </c>
      <c r="O16" s="48">
        <f t="shared" si="0"/>
        <v>0</v>
      </c>
      <c r="P16" s="2">
        <v>3</v>
      </c>
      <c r="Q16" s="2" t="s">
        <v>19</v>
      </c>
      <c r="R16" s="2">
        <v>0</v>
      </c>
    </row>
    <row r="17" spans="1:18" ht="16.5" customHeight="1">
      <c r="A17" s="34"/>
      <c r="B17" s="49"/>
      <c r="C17" s="49"/>
      <c r="D17" s="49"/>
      <c r="E17" s="49"/>
      <c r="F17" s="49"/>
      <c r="G17" s="49"/>
      <c r="H17" s="23"/>
      <c r="I17" s="8"/>
      <c r="J17" s="56"/>
      <c r="K17" s="57" t="s">
        <v>20</v>
      </c>
      <c r="L17" s="58">
        <f>'Home-Utilities'!$E$26</f>
        <v>0</v>
      </c>
      <c r="N17" s="2">
        <v>0</v>
      </c>
      <c r="O17" s="48">
        <f t="shared" si="0"/>
        <v>0</v>
      </c>
      <c r="P17" s="2">
        <v>4</v>
      </c>
      <c r="Q17" s="2" t="s">
        <v>21</v>
      </c>
      <c r="R17" s="2">
        <v>0</v>
      </c>
    </row>
    <row r="18" spans="1:18" ht="16.5" customHeight="1">
      <c r="A18" s="34"/>
      <c r="B18" s="49" t="s">
        <v>22</v>
      </c>
      <c r="C18" s="49"/>
      <c r="D18" s="49"/>
      <c r="E18" s="49"/>
      <c r="F18" s="49"/>
      <c r="G18" s="49"/>
      <c r="H18" s="59"/>
      <c r="I18" s="60"/>
      <c r="J18" s="56"/>
      <c r="K18" s="57" t="s">
        <v>23</v>
      </c>
      <c r="L18" s="58">
        <f>'Education-Health'!$E$16</f>
        <v>0</v>
      </c>
      <c r="N18" s="2">
        <v>0</v>
      </c>
      <c r="O18" s="48">
        <f t="shared" si="0"/>
        <v>0</v>
      </c>
      <c r="P18" s="2">
        <v>5</v>
      </c>
      <c r="Q18" s="2" t="s">
        <v>24</v>
      </c>
      <c r="R18" s="2">
        <v>0</v>
      </c>
    </row>
    <row r="19" spans="1:18" ht="16.5" customHeight="1">
      <c r="A19" s="61"/>
      <c r="B19" s="49"/>
      <c r="C19" s="49"/>
      <c r="D19" s="49"/>
      <c r="E19" s="49"/>
      <c r="F19" s="49"/>
      <c r="G19" s="49"/>
      <c r="H19" s="59"/>
      <c r="I19" s="60"/>
      <c r="J19" s="56"/>
      <c r="K19" s="57" t="s">
        <v>25</v>
      </c>
      <c r="L19" s="58">
        <f>'Education-Health'!$E$27</f>
        <v>0</v>
      </c>
      <c r="N19" s="2">
        <v>0</v>
      </c>
      <c r="O19" s="48">
        <f t="shared" si="0"/>
        <v>0</v>
      </c>
      <c r="P19" s="2">
        <v>6</v>
      </c>
      <c r="Q19" s="2" t="s">
        <v>26</v>
      </c>
      <c r="R19" s="2">
        <v>0</v>
      </c>
    </row>
    <row r="20" spans="1:18" s="2" customFormat="1" ht="16.5" customHeight="1">
      <c r="A20" s="61"/>
      <c r="B20" s="49"/>
      <c r="C20" s="49"/>
      <c r="D20" s="49"/>
      <c r="E20" s="49"/>
      <c r="F20" s="49"/>
      <c r="G20" s="49"/>
      <c r="H20" s="59"/>
      <c r="I20" s="60"/>
      <c r="J20" s="56"/>
      <c r="K20" s="57" t="s">
        <v>27</v>
      </c>
      <c r="L20" s="58">
        <f>'Shopping-Transport'!$E$17</f>
        <v>0</v>
      </c>
      <c r="N20" s="2">
        <v>0</v>
      </c>
      <c r="O20" s="2">
        <v>0</v>
      </c>
      <c r="R20" s="48">
        <f>IF(L32&gt;=0,L32,0)</f>
        <v>0</v>
      </c>
    </row>
    <row r="21" spans="1:18" s="2" customFormat="1" ht="16.5" customHeight="1">
      <c r="A21" s="61"/>
      <c r="B21" s="62" t="s">
        <v>28</v>
      </c>
      <c r="C21" s="49"/>
      <c r="D21" s="49"/>
      <c r="E21" s="49"/>
      <c r="F21" s="49"/>
      <c r="G21" s="49"/>
      <c r="H21" s="59"/>
      <c r="I21" s="60"/>
      <c r="J21" s="56"/>
      <c r="K21" s="57" t="s">
        <v>29</v>
      </c>
      <c r="L21" s="58">
        <f>'Shopping-Transport'!$E$27</f>
        <v>0</v>
      </c>
      <c r="N21" s="2">
        <v>0</v>
      </c>
      <c r="O21" s="2">
        <v>0</v>
      </c>
      <c r="R21" s="48">
        <f>IF(L32&lt;0,L32,0)</f>
        <v>0</v>
      </c>
    </row>
    <row r="22" spans="1:12" s="2" customFormat="1" ht="16.5" customHeight="1">
      <c r="A22" s="61"/>
      <c r="B22" s="49" t="s">
        <v>30</v>
      </c>
      <c r="C22" s="49"/>
      <c r="D22" s="49"/>
      <c r="E22" s="49"/>
      <c r="F22" s="49"/>
      <c r="G22" s="49"/>
      <c r="H22" s="59"/>
      <c r="I22" s="60"/>
      <c r="J22" s="56"/>
      <c r="K22" s="57" t="s">
        <v>31</v>
      </c>
      <c r="L22" s="58">
        <f>'Entertainment-Eating-Out'!$E$19</f>
        <v>0</v>
      </c>
    </row>
    <row r="23" spans="1:12" s="2" customFormat="1" ht="16.5" customHeight="1">
      <c r="A23" s="61"/>
      <c r="B23" s="49" t="s">
        <v>32</v>
      </c>
      <c r="C23" s="49"/>
      <c r="D23" s="49"/>
      <c r="E23" s="49"/>
      <c r="F23" s="49"/>
      <c r="G23" s="49"/>
      <c r="H23" s="59"/>
      <c r="I23" s="60"/>
      <c r="J23" s="56"/>
      <c r="K23" s="57" t="s">
        <v>33</v>
      </c>
      <c r="L23" s="58">
        <f>'Entertainment-Eating-Out'!$E$27</f>
        <v>0</v>
      </c>
    </row>
    <row r="24" spans="1:12" s="2" customFormat="1" ht="16.5" customHeight="1">
      <c r="A24" s="61"/>
      <c r="B24" s="49"/>
      <c r="C24" s="49"/>
      <c r="D24" s="49"/>
      <c r="E24" s="49"/>
      <c r="F24" s="49"/>
      <c r="G24" s="49"/>
      <c r="H24" s="59"/>
      <c r="I24" s="60"/>
      <c r="J24" s="9"/>
      <c r="K24" s="1"/>
      <c r="L24" s="1"/>
    </row>
    <row r="25" spans="1:12" s="2" customFormat="1" ht="16.5" customHeight="1">
      <c r="A25" s="61"/>
      <c r="B25" s="63"/>
      <c r="C25" s="63"/>
      <c r="D25" s="63"/>
      <c r="E25" s="63"/>
      <c r="F25" s="63"/>
      <c r="G25" s="63"/>
      <c r="H25" s="59"/>
      <c r="I25" s="60"/>
      <c r="J25" s="51" t="s">
        <v>34</v>
      </c>
      <c r="K25" s="52"/>
      <c r="L25" s="53">
        <f>SUM(L15:L23)</f>
        <v>0</v>
      </c>
    </row>
    <row r="26" spans="1:12" s="2" customFormat="1" ht="16.5" customHeight="1">
      <c r="A26" s="61"/>
      <c r="B26" s="63"/>
      <c r="C26" s="63"/>
      <c r="D26" s="63"/>
      <c r="E26" s="63"/>
      <c r="F26" s="63"/>
      <c r="G26" s="63"/>
      <c r="H26" s="59"/>
      <c r="I26" s="60"/>
      <c r="J26" s="9"/>
      <c r="K26" s="1"/>
      <c r="L26" s="1"/>
    </row>
    <row r="27" spans="1:12" s="2" customFormat="1" ht="16.5" customHeight="1">
      <c r="A27" s="61"/>
      <c r="B27" s="63"/>
      <c r="C27" s="63"/>
      <c r="D27" s="63"/>
      <c r="E27" s="63"/>
      <c r="F27" s="63"/>
      <c r="G27" s="63"/>
      <c r="H27" s="59"/>
      <c r="I27" s="60"/>
      <c r="J27" s="9"/>
      <c r="K27" s="64"/>
      <c r="L27" s="65"/>
    </row>
    <row r="28" spans="1:14" s="2" customFormat="1" ht="16.5" customHeight="1">
      <c r="A28" s="61"/>
      <c r="B28" s="49" t="s">
        <v>35</v>
      </c>
      <c r="C28" s="63"/>
      <c r="D28" s="63"/>
      <c r="E28" s="63"/>
      <c r="F28" s="63"/>
      <c r="G28" s="63"/>
      <c r="H28" s="59"/>
      <c r="I28" s="60"/>
      <c r="J28" s="66" t="s">
        <v>36</v>
      </c>
      <c r="K28" s="67"/>
      <c r="L28" s="68">
        <f>L12-L25</f>
        <v>0</v>
      </c>
      <c r="N28" s="33">
        <f>IF(L12&lt;0,0,L12)</f>
        <v>0</v>
      </c>
    </row>
    <row r="29" spans="1:12" s="2" customFormat="1" ht="16.5" customHeight="1">
      <c r="A29" s="61"/>
      <c r="B29" s="63"/>
      <c r="C29" s="63"/>
      <c r="D29" s="63"/>
      <c r="E29" s="63"/>
      <c r="F29" s="63"/>
      <c r="G29" s="63"/>
      <c r="H29" s="59"/>
      <c r="I29" s="60"/>
      <c r="J29" s="9"/>
      <c r="K29" s="1"/>
      <c r="L29" s="69">
        <f>Results!$L$29</f>
        <v>0</v>
      </c>
    </row>
    <row r="30" spans="1:14" s="2" customFormat="1" ht="16.5" customHeight="1">
      <c r="A30" s="61"/>
      <c r="B30" s="63" t="s">
        <v>37</v>
      </c>
      <c r="C30" s="63"/>
      <c r="D30" s="63"/>
      <c r="E30" s="63"/>
      <c r="F30" s="45"/>
      <c r="G30" s="70"/>
      <c r="H30" s="59"/>
      <c r="I30" s="60"/>
      <c r="J30" s="9"/>
      <c r="K30" s="67"/>
      <c r="L30" s="71"/>
      <c r="N30" s="33">
        <f>IF(L25&lt;0,0,L25)</f>
        <v>0</v>
      </c>
    </row>
    <row r="31" spans="1:12" s="2" customFormat="1" ht="16.5" customHeight="1">
      <c r="A31" s="61"/>
      <c r="B31" s="72"/>
      <c r="C31" s="72"/>
      <c r="D31" s="72"/>
      <c r="E31" s="72"/>
      <c r="F31" s="72"/>
      <c r="G31" s="72"/>
      <c r="H31" s="59"/>
      <c r="I31" s="60"/>
      <c r="J31" s="9"/>
      <c r="K31" s="1"/>
      <c r="L31" s="1"/>
    </row>
    <row r="32" spans="1:14" s="2" customFormat="1" ht="16.5" customHeight="1">
      <c r="A32" s="73"/>
      <c r="B32" s="74"/>
      <c r="C32" s="74"/>
      <c r="D32" s="74"/>
      <c r="E32" s="74"/>
      <c r="F32" s="74"/>
      <c r="G32" s="74"/>
      <c r="H32" s="75"/>
      <c r="I32" s="60"/>
      <c r="J32" s="9"/>
      <c r="K32" s="76"/>
      <c r="L32" s="77"/>
      <c r="N32" s="33">
        <f>IF(L32&lt;0,0,L32)</f>
        <v>0</v>
      </c>
    </row>
    <row r="33" spans="1:12" ht="15" customHeight="1">
      <c r="A33" s="78"/>
      <c r="B33" s="79" t="s">
        <v>38</v>
      </c>
      <c r="J33" s="9"/>
      <c r="K33" s="9"/>
      <c r="L33" s="9"/>
    </row>
  </sheetData>
  <sheetProtection sheet="1" selectLockedCells="1"/>
  <conditionalFormatting sqref="L28">
    <cfRule type="expression" priority="1" dxfId="0" stopIfTrue="1">
      <formula>$L$28&gt;0</formula>
    </cfRule>
    <cfRule type="expression" priority="2" dxfId="1" stopIfTrue="1">
      <formula>$L$28&lt;0</formula>
    </cfRule>
  </conditionalFormatting>
  <hyperlinks>
    <hyperlink ref="B33" r:id="rId1" display="Source: www.moneysmart.gov.au"/>
  </hyperlinks>
  <printOptions/>
  <pageMargins left="0.5902777777777778" right="0.5902777777777778" top="0.5902777777777778" bottom="0.5909722222222222" header="0.5118055555555555" footer="0.31527777777777777"/>
  <pageSetup fitToHeight="1" fitToWidth="1" horizontalDpi="300" verticalDpi="300" orientation="landscape" paperSize="9"/>
  <headerFooter alignWithMargins="0">
    <oddFooter>&amp;CPage &amp;P</odd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T33"/>
  <sheetViews>
    <sheetView showGridLines="0" showRowColHeaders="0" zoomScale="75" zoomScaleNormal="75" workbookViewId="0" topLeftCell="A1">
      <selection activeCell="B9" sqref="B9"/>
    </sheetView>
  </sheetViews>
  <sheetFormatPr defaultColWidth="1.1484375" defaultRowHeight="12.75" zeroHeight="1"/>
  <cols>
    <col min="1" max="1" width="6.28125" style="2" customWidth="1"/>
    <col min="2" max="2" width="50.140625" style="2" customWidth="1"/>
    <col min="3" max="3" width="18.7109375" style="2" customWidth="1"/>
    <col min="4" max="4" width="17.421875" style="2" customWidth="1"/>
    <col min="5" max="5" width="22.7109375" style="2" customWidth="1"/>
    <col min="6" max="6" width="6.57421875" style="2" customWidth="1"/>
    <col min="7" max="7" width="5.421875" style="2" customWidth="1"/>
    <col min="8" max="8" width="3.57421875" style="2" customWidth="1"/>
    <col min="9" max="9" width="0.9921875" style="2" customWidth="1"/>
    <col min="10" max="10" width="2.421875" style="2" customWidth="1"/>
    <col min="11" max="11" width="17.57421875" style="2" customWidth="1"/>
    <col min="12" max="12" width="14.00390625" style="2" customWidth="1"/>
    <col min="13" max="19" width="0" style="2" hidden="1" customWidth="1"/>
    <col min="20" max="20" width="0" style="67" hidden="1" customWidth="1"/>
    <col min="21" max="16384" width="0" style="2" hidden="1" customWidth="1"/>
  </cols>
  <sheetData>
    <row r="1" spans="1:13" s="67" customFormat="1" ht="15" customHeight="1">
      <c r="A1" s="2"/>
      <c r="B1" s="2"/>
      <c r="C1" s="2"/>
      <c r="D1" s="2"/>
      <c r="E1" s="2"/>
      <c r="F1" s="2"/>
      <c r="G1" s="2"/>
      <c r="H1" s="2"/>
      <c r="I1" s="2"/>
      <c r="J1" s="2"/>
      <c r="K1" s="2"/>
      <c r="L1" s="2"/>
      <c r="M1" s="2"/>
    </row>
    <row r="2" spans="1:13" s="67" customFormat="1" ht="18.75" customHeight="1">
      <c r="A2" s="80" t="s">
        <v>0</v>
      </c>
      <c r="B2" s="81"/>
      <c r="C2" s="82"/>
      <c r="D2" s="82"/>
      <c r="E2" s="82"/>
      <c r="F2" s="82"/>
      <c r="G2" s="82"/>
      <c r="H2" s="82"/>
      <c r="I2" s="83"/>
      <c r="J2" s="2"/>
      <c r="K2" s="2"/>
      <c r="L2" s="2"/>
      <c r="M2" s="2"/>
    </row>
    <row r="3" spans="1:13" s="67" customFormat="1" ht="15" customHeight="1">
      <c r="A3" s="2"/>
      <c r="B3" s="2"/>
      <c r="C3" s="2"/>
      <c r="D3" s="2"/>
      <c r="E3" s="2"/>
      <c r="F3" s="2"/>
      <c r="G3" s="2"/>
      <c r="H3" s="2"/>
      <c r="I3" s="2"/>
      <c r="J3" s="2"/>
      <c r="K3" s="2"/>
      <c r="L3" s="2"/>
      <c r="M3" s="2"/>
    </row>
    <row r="4" spans="1:13" s="67" customFormat="1" ht="15" customHeight="1">
      <c r="A4" s="2"/>
      <c r="B4" s="2"/>
      <c r="C4" s="2"/>
      <c r="D4" s="2"/>
      <c r="E4" s="2"/>
      <c r="F4" s="2"/>
      <c r="G4" s="2"/>
      <c r="H4" s="2"/>
      <c r="I4" s="2"/>
      <c r="J4" s="57"/>
      <c r="K4" s="84"/>
      <c r="L4" s="85"/>
      <c r="M4" s="2"/>
    </row>
    <row r="5" spans="1:13" s="67" customFormat="1" ht="15" customHeight="1">
      <c r="A5" s="2"/>
      <c r="B5" s="2"/>
      <c r="C5" s="2"/>
      <c r="D5" s="2"/>
      <c r="E5" s="2"/>
      <c r="F5" s="2"/>
      <c r="G5" s="2"/>
      <c r="H5" s="2"/>
      <c r="I5" s="2"/>
      <c r="J5" s="57"/>
      <c r="K5" s="86" t="s">
        <v>1</v>
      </c>
      <c r="L5" s="87"/>
      <c r="M5" s="2"/>
    </row>
    <row r="6" spans="1:13" s="67" customFormat="1" ht="16.5" customHeight="1">
      <c r="A6" s="88"/>
      <c r="B6" s="89"/>
      <c r="C6" s="89"/>
      <c r="D6" s="90"/>
      <c r="E6" s="90"/>
      <c r="F6" s="91"/>
      <c r="G6" s="91"/>
      <c r="H6" s="92"/>
      <c r="I6" s="83"/>
      <c r="J6" s="57"/>
      <c r="K6" s="84"/>
      <c r="L6" s="85"/>
      <c r="M6" s="2"/>
    </row>
    <row r="7" spans="1:13" s="67" customFormat="1" ht="16.5" customHeight="1">
      <c r="A7" s="93"/>
      <c r="B7" s="94" t="s">
        <v>2</v>
      </c>
      <c r="C7" s="95"/>
      <c r="D7" s="96"/>
      <c r="E7" s="96"/>
      <c r="F7" s="83"/>
      <c r="G7" s="83"/>
      <c r="H7" s="97"/>
      <c r="I7" s="83"/>
      <c r="K7" s="24" t="s">
        <v>6</v>
      </c>
      <c r="L7" s="57"/>
      <c r="M7" s="2"/>
    </row>
    <row r="8" spans="1:13" s="106" customFormat="1" ht="16.5" customHeight="1">
      <c r="A8" s="98"/>
      <c r="B8" s="99"/>
      <c r="C8" s="100" t="s">
        <v>39</v>
      </c>
      <c r="D8" s="101" t="s">
        <v>40</v>
      </c>
      <c r="E8" s="102">
        <f>VLOOKUP('Entertainment-Eating-Out'!$T$28,$P$15:$S$19,4,0)&amp;" amount"</f>
        <v>0</v>
      </c>
      <c r="F8" s="103"/>
      <c r="G8" s="103"/>
      <c r="H8" s="104"/>
      <c r="I8" s="105"/>
      <c r="M8" s="32"/>
    </row>
    <row r="9" spans="1:20" s="67" customFormat="1" ht="16.5" customHeight="1">
      <c r="A9" s="93"/>
      <c r="B9" s="107" t="s">
        <v>41</v>
      </c>
      <c r="C9" s="108"/>
      <c r="D9" s="109">
        <v>0</v>
      </c>
      <c r="E9" s="110">
        <f>D9*VLOOKUP($T9,$P$15:$S$19,3,0)/VLOOKUP('Entertainment-Eating-Out'!$T$28,$P$15:$S$19,3,0)</f>
        <v>0</v>
      </c>
      <c r="F9" s="111"/>
      <c r="G9" s="111"/>
      <c r="H9" s="97"/>
      <c r="I9" s="83"/>
      <c r="J9" s="38"/>
      <c r="K9" s="39" t="s">
        <v>2</v>
      </c>
      <c r="L9" s="38"/>
      <c r="M9" s="2"/>
      <c r="T9" s="112">
        <v>3</v>
      </c>
    </row>
    <row r="10" spans="1:20" s="67" customFormat="1" ht="16.5" customHeight="1">
      <c r="A10" s="93"/>
      <c r="B10" s="107" t="s">
        <v>42</v>
      </c>
      <c r="C10" s="108"/>
      <c r="D10" s="109">
        <v>0</v>
      </c>
      <c r="E10" s="110">
        <f>D10*VLOOKUP($T10,$P$15:$S$19,3,0)/VLOOKUP('Entertainment-Eating-Out'!$T$28,$P$15:$S$19,3,0)</f>
        <v>0</v>
      </c>
      <c r="F10" s="111"/>
      <c r="G10" s="111"/>
      <c r="H10" s="97"/>
      <c r="I10" s="83"/>
      <c r="J10" s="42"/>
      <c r="K10" s="43" t="s">
        <v>9</v>
      </c>
      <c r="L10" s="44">
        <f>Income!$E$20</f>
        <v>0</v>
      </c>
      <c r="M10" s="2"/>
      <c r="T10" s="112">
        <v>2</v>
      </c>
    </row>
    <row r="11" spans="1:13" s="67" customFormat="1" ht="16.5" customHeight="1">
      <c r="A11" s="93"/>
      <c r="B11" s="113"/>
      <c r="C11" s="108"/>
      <c r="D11" s="85"/>
      <c r="E11" s="110"/>
      <c r="F11" s="111"/>
      <c r="G11" s="111"/>
      <c r="H11" s="97"/>
      <c r="I11" s="83"/>
      <c r="J11" s="9"/>
      <c r="K11" s="9"/>
      <c r="L11" s="47"/>
      <c r="M11" s="2"/>
    </row>
    <row r="12" spans="1:20" s="67" customFormat="1" ht="16.5" customHeight="1">
      <c r="A12" s="93"/>
      <c r="B12" s="107" t="s">
        <v>43</v>
      </c>
      <c r="C12" s="108"/>
      <c r="D12" s="109">
        <v>0</v>
      </c>
      <c r="E12" s="110">
        <f>D12*VLOOKUP($T12,$P$15:$S$19,3,0)/VLOOKUP('Entertainment-Eating-Out'!$T$28,$P$15:$S$19,3,0)</f>
        <v>0</v>
      </c>
      <c r="F12" s="111"/>
      <c r="G12" s="111"/>
      <c r="H12" s="97"/>
      <c r="I12" s="50"/>
      <c r="J12" s="51" t="s">
        <v>11</v>
      </c>
      <c r="K12" s="52"/>
      <c r="L12" s="53">
        <f>L10</f>
        <v>0</v>
      </c>
      <c r="M12" s="2"/>
      <c r="T12" s="112">
        <v>5</v>
      </c>
    </row>
    <row r="13" spans="1:20" s="67" customFormat="1" ht="16.5" customHeight="1">
      <c r="A13" s="93"/>
      <c r="B13" s="107" t="s">
        <v>44</v>
      </c>
      <c r="C13" s="108"/>
      <c r="D13" s="109">
        <v>0</v>
      </c>
      <c r="E13" s="110">
        <f>D13*VLOOKUP($T13,$P$15:$S$19,3,0)/VLOOKUP('Entertainment-Eating-Out'!$T$28,$P$15:$S$19,3,0)</f>
        <v>0</v>
      </c>
      <c r="F13" s="111"/>
      <c r="G13" s="111"/>
      <c r="H13" s="97"/>
      <c r="I13" s="83"/>
      <c r="J13" s="1"/>
      <c r="K13" s="1"/>
      <c r="L13" s="1"/>
      <c r="M13" s="2"/>
      <c r="T13" s="112">
        <v>5</v>
      </c>
    </row>
    <row r="14" spans="1:19" s="67" customFormat="1" ht="16.5" customHeight="1">
      <c r="A14" s="93"/>
      <c r="B14" s="113"/>
      <c r="C14" s="108"/>
      <c r="D14" s="85"/>
      <c r="E14" s="110"/>
      <c r="F14" s="111"/>
      <c r="G14" s="111"/>
      <c r="H14" s="97"/>
      <c r="I14" s="83"/>
      <c r="J14" s="38"/>
      <c r="K14" s="39" t="s">
        <v>3</v>
      </c>
      <c r="L14" s="55"/>
      <c r="M14" s="2"/>
      <c r="P14" s="2"/>
      <c r="Q14" s="2" t="s">
        <v>13</v>
      </c>
      <c r="R14" s="2" t="s">
        <v>45</v>
      </c>
      <c r="S14" s="2" t="s">
        <v>40</v>
      </c>
    </row>
    <row r="15" spans="1:20" s="67" customFormat="1" ht="16.5" customHeight="1">
      <c r="A15" s="93"/>
      <c r="B15" s="107" t="s">
        <v>46</v>
      </c>
      <c r="C15" s="108"/>
      <c r="D15" s="109">
        <v>0</v>
      </c>
      <c r="E15" s="110">
        <f>D15*VLOOKUP($T15,$P$15:$S$19,3,0)/VLOOKUP('Entertainment-Eating-Out'!$T$28,$P$15:$S$19,3,0)</f>
        <v>0</v>
      </c>
      <c r="F15" s="111"/>
      <c r="G15" s="111"/>
      <c r="H15" s="97"/>
      <c r="I15" s="83"/>
      <c r="J15" s="56"/>
      <c r="K15" s="57" t="s">
        <v>15</v>
      </c>
      <c r="L15" s="58">
        <f>'Financial-Commitments'!E23</f>
        <v>0</v>
      </c>
      <c r="M15" s="2"/>
      <c r="P15" s="2">
        <v>1</v>
      </c>
      <c r="Q15" s="2" t="s">
        <v>16</v>
      </c>
      <c r="R15" s="2">
        <v>52</v>
      </c>
      <c r="S15" s="2">
        <f aca="true" t="shared" si="0" ref="S15:S19">Q15</f>
        <v>0</v>
      </c>
      <c r="T15" s="112">
        <v>2</v>
      </c>
    </row>
    <row r="16" spans="1:20" s="67" customFormat="1" ht="16.5" customHeight="1">
      <c r="A16" s="93"/>
      <c r="B16" s="107" t="s">
        <v>47</v>
      </c>
      <c r="C16" s="108"/>
      <c r="D16" s="109">
        <v>0</v>
      </c>
      <c r="E16" s="110">
        <f>D16*VLOOKUP($T16,$P$15:$S$19,3,0)/VLOOKUP('Entertainment-Eating-Out'!$T$28,$P$15:$S$19,3,0)</f>
        <v>0</v>
      </c>
      <c r="F16" s="111"/>
      <c r="G16" s="111"/>
      <c r="H16" s="97"/>
      <c r="I16" s="83"/>
      <c r="J16" s="56"/>
      <c r="K16" s="57" t="s">
        <v>18</v>
      </c>
      <c r="L16" s="58">
        <f>'Home-Utilities'!$E$15</f>
        <v>0</v>
      </c>
      <c r="M16" s="2"/>
      <c r="P16" s="2">
        <v>2</v>
      </c>
      <c r="Q16" s="2" t="s">
        <v>19</v>
      </c>
      <c r="R16" s="2">
        <v>26</v>
      </c>
      <c r="S16" s="2">
        <f t="shared" si="0"/>
        <v>0</v>
      </c>
      <c r="T16" s="112">
        <v>2</v>
      </c>
    </row>
    <row r="17" spans="1:19" s="67" customFormat="1" ht="16.5" customHeight="1">
      <c r="A17" s="93"/>
      <c r="B17" s="113"/>
      <c r="C17" s="108"/>
      <c r="D17" s="85"/>
      <c r="E17" s="110"/>
      <c r="F17" s="111"/>
      <c r="G17" s="111"/>
      <c r="H17" s="97"/>
      <c r="I17" s="83"/>
      <c r="J17" s="56"/>
      <c r="K17" s="57" t="s">
        <v>20</v>
      </c>
      <c r="L17" s="58">
        <f>'Home-Utilities'!$E$26</f>
        <v>0</v>
      </c>
      <c r="M17" s="2"/>
      <c r="P17" s="2">
        <v>3</v>
      </c>
      <c r="Q17" s="2" t="s">
        <v>21</v>
      </c>
      <c r="R17" s="2">
        <v>12</v>
      </c>
      <c r="S17" s="2">
        <f t="shared" si="0"/>
        <v>0</v>
      </c>
    </row>
    <row r="18" spans="1:20" s="67" customFormat="1" ht="16.5" customHeight="1">
      <c r="A18" s="93"/>
      <c r="B18" s="107" t="s">
        <v>48</v>
      </c>
      <c r="C18" s="108"/>
      <c r="D18" s="109">
        <v>0</v>
      </c>
      <c r="E18" s="110">
        <f>D18*VLOOKUP($T18,$P$15:$S$19,3,0)/VLOOKUP('Entertainment-Eating-Out'!$T$28,$P$15:$S$19,3,0)</f>
        <v>0</v>
      </c>
      <c r="F18" s="111"/>
      <c r="G18" s="111"/>
      <c r="H18" s="97"/>
      <c r="I18" s="83"/>
      <c r="J18" s="56"/>
      <c r="K18" s="57" t="s">
        <v>23</v>
      </c>
      <c r="L18" s="58">
        <f>'Education-Health'!$E$16</f>
        <v>0</v>
      </c>
      <c r="M18" s="2"/>
      <c r="P18" s="2">
        <v>4</v>
      </c>
      <c r="Q18" s="2" t="s">
        <v>24</v>
      </c>
      <c r="R18" s="2">
        <v>4</v>
      </c>
      <c r="S18" s="2">
        <f t="shared" si="0"/>
        <v>0</v>
      </c>
      <c r="T18" s="112">
        <v>3</v>
      </c>
    </row>
    <row r="19" spans="1:20" s="67" customFormat="1" ht="16.5" customHeight="1">
      <c r="A19" s="93"/>
      <c r="B19" s="114" t="s">
        <v>49</v>
      </c>
      <c r="C19" s="108"/>
      <c r="D19" s="109">
        <v>0</v>
      </c>
      <c r="E19" s="110">
        <f>D19*VLOOKUP($T19,$P$15:$S$19,3,0)/VLOOKUP('Entertainment-Eating-Out'!$T$28,$P$15:$S$19,3,0)</f>
        <v>0</v>
      </c>
      <c r="F19" s="111"/>
      <c r="G19" s="111"/>
      <c r="H19" s="97"/>
      <c r="I19" s="83"/>
      <c r="J19" s="56"/>
      <c r="K19" s="57" t="s">
        <v>25</v>
      </c>
      <c r="L19" s="58">
        <f>'Education-Health'!$E$27</f>
        <v>0</v>
      </c>
      <c r="M19" s="2"/>
      <c r="P19" s="2">
        <v>5</v>
      </c>
      <c r="Q19" s="2" t="s">
        <v>26</v>
      </c>
      <c r="R19" s="2">
        <v>1</v>
      </c>
      <c r="S19" s="2">
        <f t="shared" si="0"/>
        <v>0</v>
      </c>
      <c r="T19" s="112">
        <v>3</v>
      </c>
    </row>
    <row r="20" spans="1:13" s="67" customFormat="1" ht="16.5" customHeight="1">
      <c r="A20" s="93"/>
      <c r="B20" s="111"/>
      <c r="C20" s="111"/>
      <c r="D20" s="115" t="s">
        <v>50</v>
      </c>
      <c r="E20" s="116">
        <f>SUM(E9:E19)</f>
        <v>0</v>
      </c>
      <c r="F20" s="117"/>
      <c r="G20" s="117"/>
      <c r="H20" s="97"/>
      <c r="I20" s="83"/>
      <c r="J20" s="56"/>
      <c r="K20" s="57" t="s">
        <v>27</v>
      </c>
      <c r="L20" s="58">
        <f>'Shopping-Transport'!$E$17</f>
        <v>0</v>
      </c>
      <c r="M20" s="2"/>
    </row>
    <row r="21" spans="1:13" s="67" customFormat="1" ht="16.5" customHeight="1">
      <c r="A21" s="93"/>
      <c r="B21" s="117"/>
      <c r="C21" s="117"/>
      <c r="D21" s="118"/>
      <c r="E21" s="119"/>
      <c r="F21" s="117"/>
      <c r="G21" s="117"/>
      <c r="H21" s="97"/>
      <c r="I21" s="83"/>
      <c r="J21" s="56"/>
      <c r="K21" s="57" t="s">
        <v>29</v>
      </c>
      <c r="L21" s="58">
        <f>'Shopping-Transport'!$E$27</f>
        <v>0</v>
      </c>
      <c r="M21" s="2"/>
    </row>
    <row r="22" spans="1:13" s="67" customFormat="1" ht="16.5" customHeight="1">
      <c r="A22" s="93"/>
      <c r="B22" s="117"/>
      <c r="C22" s="117"/>
      <c r="D22" s="118"/>
      <c r="E22" s="119"/>
      <c r="F22" s="117"/>
      <c r="G22" s="117"/>
      <c r="H22" s="97"/>
      <c r="I22" s="83"/>
      <c r="J22" s="56"/>
      <c r="K22" s="57" t="s">
        <v>31</v>
      </c>
      <c r="L22" s="58">
        <f>'Entertainment-Eating-Out'!$E$19</f>
        <v>0</v>
      </c>
      <c r="M22" s="2"/>
    </row>
    <row r="23" spans="1:13" s="67" customFormat="1" ht="16.5" customHeight="1">
      <c r="A23" s="93"/>
      <c r="B23" s="117"/>
      <c r="C23" s="117"/>
      <c r="D23" s="120"/>
      <c r="E23" s="119"/>
      <c r="F23" s="117"/>
      <c r="G23" s="117"/>
      <c r="H23" s="97"/>
      <c r="I23" s="83"/>
      <c r="J23" s="56"/>
      <c r="K23" s="57" t="s">
        <v>33</v>
      </c>
      <c r="L23" s="58">
        <f>'Entertainment-Eating-Out'!$E$27</f>
        <v>0</v>
      </c>
      <c r="M23" s="2"/>
    </row>
    <row r="24" spans="1:13" s="67" customFormat="1" ht="16.5" customHeight="1">
      <c r="A24" s="93"/>
      <c r="B24" s="117"/>
      <c r="C24" s="117"/>
      <c r="D24" s="118"/>
      <c r="E24" s="119"/>
      <c r="F24" s="117"/>
      <c r="G24" s="117"/>
      <c r="H24" s="97"/>
      <c r="I24" s="83"/>
      <c r="J24" s="9"/>
      <c r="K24" s="1"/>
      <c r="L24" s="1"/>
      <c r="M24" s="2"/>
    </row>
    <row r="25" spans="1:13" s="67" customFormat="1" ht="16.5" customHeight="1">
      <c r="A25" s="93"/>
      <c r="B25" s="117"/>
      <c r="C25" s="117"/>
      <c r="D25" s="118"/>
      <c r="E25" s="119"/>
      <c r="F25" s="117"/>
      <c r="G25" s="117"/>
      <c r="H25" s="97"/>
      <c r="I25" s="83"/>
      <c r="J25" s="51" t="s">
        <v>34</v>
      </c>
      <c r="K25" s="52"/>
      <c r="L25" s="53">
        <f>SUM(L15:L23)</f>
        <v>0</v>
      </c>
      <c r="M25" s="2"/>
    </row>
    <row r="26" spans="1:13" s="67" customFormat="1" ht="16.5" customHeight="1">
      <c r="A26" s="93"/>
      <c r="B26" s="117"/>
      <c r="C26" s="117"/>
      <c r="D26" s="118"/>
      <c r="E26" s="119"/>
      <c r="F26" s="117"/>
      <c r="G26" s="117"/>
      <c r="H26" s="97"/>
      <c r="I26" s="83"/>
      <c r="J26" s="9"/>
      <c r="K26" s="1"/>
      <c r="L26" s="1"/>
      <c r="M26" s="2"/>
    </row>
    <row r="27" spans="1:13" s="67" customFormat="1" ht="16.5" customHeight="1">
      <c r="A27" s="93"/>
      <c r="B27" s="117"/>
      <c r="C27" s="117"/>
      <c r="D27" s="118"/>
      <c r="E27" s="119"/>
      <c r="F27" s="117"/>
      <c r="G27" s="117"/>
      <c r="H27" s="97"/>
      <c r="I27" s="83"/>
      <c r="J27" s="9"/>
      <c r="K27" s="64"/>
      <c r="L27" s="65"/>
      <c r="M27" s="2"/>
    </row>
    <row r="28" spans="1:13" s="67" customFormat="1" ht="16.5" customHeight="1">
      <c r="A28" s="93"/>
      <c r="B28" s="117"/>
      <c r="C28" s="117"/>
      <c r="D28" s="118"/>
      <c r="E28" s="119"/>
      <c r="F28" s="117"/>
      <c r="G28" s="117"/>
      <c r="H28" s="97"/>
      <c r="I28" s="83"/>
      <c r="J28" s="66" t="s">
        <v>36</v>
      </c>
      <c r="L28" s="68">
        <f>L12-L25</f>
        <v>0</v>
      </c>
      <c r="M28" s="2"/>
    </row>
    <row r="29" spans="1:13" s="67" customFormat="1" ht="16.5" customHeight="1">
      <c r="A29" s="93"/>
      <c r="B29" s="117"/>
      <c r="C29" s="117"/>
      <c r="D29" s="118"/>
      <c r="E29" s="121"/>
      <c r="F29" s="117"/>
      <c r="G29" s="117"/>
      <c r="H29" s="97"/>
      <c r="I29" s="83"/>
      <c r="J29" s="9"/>
      <c r="K29" s="1"/>
      <c r="L29" s="69">
        <f>Results!$L$29</f>
        <v>0</v>
      </c>
      <c r="M29" s="2"/>
    </row>
    <row r="30" spans="1:13" s="67" customFormat="1" ht="16.5" customHeight="1">
      <c r="A30" s="93"/>
      <c r="B30" s="117"/>
      <c r="C30" s="117"/>
      <c r="D30" s="118"/>
      <c r="E30" s="121"/>
      <c r="F30" s="117"/>
      <c r="G30" s="117"/>
      <c r="H30" s="97"/>
      <c r="I30" s="83"/>
      <c r="J30" s="9"/>
      <c r="L30" s="71"/>
      <c r="M30" s="2"/>
    </row>
    <row r="31" spans="1:13" s="67" customFormat="1" ht="16.5" customHeight="1">
      <c r="A31" s="93"/>
      <c r="B31" s="83"/>
      <c r="C31" s="83"/>
      <c r="D31" s="96"/>
      <c r="E31" s="122"/>
      <c r="F31" s="83"/>
      <c r="G31" s="83"/>
      <c r="H31" s="97"/>
      <c r="I31" s="83"/>
      <c r="J31" s="9"/>
      <c r="K31" s="1"/>
      <c r="L31" s="1"/>
      <c r="M31" s="2"/>
    </row>
    <row r="32" spans="1:13" s="67" customFormat="1" ht="16.5" customHeight="1">
      <c r="A32" s="123"/>
      <c r="B32" s="124"/>
      <c r="C32" s="124"/>
      <c r="D32" s="125"/>
      <c r="E32" s="126"/>
      <c r="F32" s="124"/>
      <c r="G32" s="124"/>
      <c r="H32" s="127"/>
      <c r="I32" s="83"/>
      <c r="J32" s="9"/>
      <c r="L32" s="128"/>
      <c r="M32" s="2"/>
    </row>
    <row r="33" spans="2:13" s="67" customFormat="1" ht="15">
      <c r="B33" s="79" t="s">
        <v>38</v>
      </c>
      <c r="C33" s="2"/>
      <c r="D33" s="2"/>
      <c r="E33" s="2"/>
      <c r="F33" s="2"/>
      <c r="G33" s="2"/>
      <c r="H33" s="2"/>
      <c r="I33" s="2"/>
      <c r="J33" s="57"/>
      <c r="K33" s="57"/>
      <c r="L33" s="57"/>
      <c r="M33" s="2"/>
    </row>
    <row r="35" ht="9" customHeight="1" hidden="1"/>
  </sheetData>
  <sheetProtection sheet="1" selectLockedCells="1"/>
  <conditionalFormatting sqref="L28">
    <cfRule type="expression" priority="1" dxfId="0" stopIfTrue="1">
      <formula>$L$28&gt;0</formula>
    </cfRule>
    <cfRule type="expression" priority="2" dxfId="1" stopIfTrue="1">
      <formula>$L$28&lt;0</formula>
    </cfRule>
  </conditionalFormatting>
  <dataValidations count="2">
    <dataValidation type="list" allowBlank="1" showErrorMessage="1" sqref="C21:C24">
      <formula1>$Q$15:$Q$19</formula1>
      <formula2>0</formula2>
    </dataValidation>
    <dataValidation type="whole" allowBlank="1" showErrorMessage="1" error="Please enter a number between $0 and $1,000,000" sqref="D9:D10 D12:D13 D15:D16 D18:D19">
      <formula1>0</formula1>
      <formula2>1000000</formula2>
    </dataValidation>
  </dataValidations>
  <hyperlinks>
    <hyperlink ref="B33" r:id="rId1" display="Source: www.moneysmart.gov.au"/>
  </hyperlinks>
  <printOptions/>
  <pageMargins left="0.5902777777777778" right="0.5902777777777778" top="0.5902777777777778" bottom="0.5909722222222222" header="0.5118055555555555" footer="0.31527777777777777"/>
  <pageSetup fitToHeight="1" fitToWidth="1" horizontalDpi="300" verticalDpi="300" orientation="landscape" paperSize="9"/>
  <headerFooter alignWithMargins="0">
    <oddFooter>&amp;CPage &amp;P</oddFooter>
  </headerFooter>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T33"/>
  <sheetViews>
    <sheetView showGridLines="0" showRowColHeaders="0" zoomScale="75" zoomScaleNormal="75" workbookViewId="0" topLeftCell="A1">
      <selection activeCell="B22" sqref="B22"/>
    </sheetView>
  </sheetViews>
  <sheetFormatPr defaultColWidth="1.1484375" defaultRowHeight="12.75" zeroHeight="1"/>
  <cols>
    <col min="1" max="1" width="6.28125" style="1" customWidth="1"/>
    <col min="2" max="2" width="50.7109375" style="1" customWidth="1"/>
    <col min="3" max="3" width="18.7109375" style="1" customWidth="1"/>
    <col min="4" max="4" width="17.421875" style="1" customWidth="1"/>
    <col min="5" max="5" width="22.7109375" style="1" customWidth="1"/>
    <col min="6" max="6" width="5.8515625" style="1" customWidth="1"/>
    <col min="7" max="7" width="5.421875" style="1" customWidth="1"/>
    <col min="8" max="8" width="4.28125" style="1" customWidth="1"/>
    <col min="9" max="9" width="0.9921875" style="1" customWidth="1"/>
    <col min="10" max="10" width="2.421875" style="1" customWidth="1"/>
    <col min="11" max="11" width="17.57421875" style="1" customWidth="1"/>
    <col min="12" max="12" width="14.57421875" style="1" customWidth="1"/>
    <col min="13" max="19" width="0" style="1" hidden="1" customWidth="1"/>
    <col min="20" max="20" width="0" style="45" hidden="1" customWidth="1"/>
    <col min="21" max="16384" width="0" style="1" hidden="1" customWidth="1"/>
  </cols>
  <sheetData>
    <row r="1" ht="15" customHeight="1"/>
    <row r="2" spans="1:20" ht="18.75" customHeight="1">
      <c r="A2" s="80" t="s">
        <v>0</v>
      </c>
      <c r="B2" s="6"/>
      <c r="C2" s="7"/>
      <c r="D2" s="7"/>
      <c r="E2" s="7"/>
      <c r="F2" s="7"/>
      <c r="G2" s="7"/>
      <c r="H2" s="7"/>
      <c r="I2" s="8"/>
      <c r="T2" s="129"/>
    </row>
    <row r="3" ht="15" customHeight="1"/>
    <row r="4" spans="10:12" ht="15" customHeight="1">
      <c r="J4" s="9"/>
      <c r="K4" s="10"/>
      <c r="L4" s="11"/>
    </row>
    <row r="5" spans="10:12" ht="15" customHeight="1">
      <c r="J5" s="9"/>
      <c r="K5" s="12" t="s">
        <v>1</v>
      </c>
      <c r="L5" s="13"/>
    </row>
    <row r="6" spans="1:12" ht="16.5" customHeight="1">
      <c r="A6" s="130"/>
      <c r="B6" s="131"/>
      <c r="C6" s="131"/>
      <c r="D6" s="132"/>
      <c r="E6" s="132"/>
      <c r="F6" s="133"/>
      <c r="G6" s="133"/>
      <c r="H6" s="134"/>
      <c r="I6" s="8"/>
      <c r="J6" s="9"/>
      <c r="K6" s="10"/>
      <c r="L6" s="11"/>
    </row>
    <row r="7" spans="1:12" ht="16.5" customHeight="1">
      <c r="A7" s="135"/>
      <c r="B7" s="136" t="s">
        <v>51</v>
      </c>
      <c r="C7" s="137"/>
      <c r="D7" s="138"/>
      <c r="E7" s="138"/>
      <c r="F7" s="8"/>
      <c r="G7" s="8"/>
      <c r="H7" s="139"/>
      <c r="I7" s="8"/>
      <c r="K7" s="24" t="s">
        <v>6</v>
      </c>
      <c r="L7" s="9"/>
    </row>
    <row r="8" spans="1:20" s="147" customFormat="1" ht="16.5" customHeight="1">
      <c r="A8" s="140"/>
      <c r="B8" s="141"/>
      <c r="C8" s="142" t="s">
        <v>39</v>
      </c>
      <c r="D8" s="143" t="s">
        <v>40</v>
      </c>
      <c r="E8" s="144">
        <f>VLOOKUP('Entertainment-Eating-Out'!$T$28,$P$15:$S$19,4,0)&amp;" amount"</f>
        <v>0</v>
      </c>
      <c r="F8" s="145"/>
      <c r="G8" s="145"/>
      <c r="H8" s="146"/>
      <c r="I8" s="31"/>
      <c r="T8" s="148"/>
    </row>
    <row r="9" spans="1:20" ht="16.5" customHeight="1">
      <c r="A9" s="135"/>
      <c r="B9" s="149" t="s">
        <v>52</v>
      </c>
      <c r="C9" s="150"/>
      <c r="D9" s="151">
        <v>0</v>
      </c>
      <c r="E9" s="152">
        <f>D9*VLOOKUP($T9,$P$15:$S$19,3,0)/VLOOKUP('Entertainment-Eating-Out'!$T$28,$P$15:$S$19,3,0)</f>
        <v>0</v>
      </c>
      <c r="F9" s="153"/>
      <c r="G9" s="153"/>
      <c r="H9" s="139"/>
      <c r="I9" s="8"/>
      <c r="J9" s="38"/>
      <c r="K9" s="39" t="s">
        <v>2</v>
      </c>
      <c r="L9" s="38"/>
      <c r="T9" s="154">
        <v>1</v>
      </c>
    </row>
    <row r="10" spans="1:20" ht="16.5" customHeight="1">
      <c r="A10" s="135"/>
      <c r="B10" s="149" t="s">
        <v>53</v>
      </c>
      <c r="C10" s="150"/>
      <c r="D10" s="151">
        <v>0</v>
      </c>
      <c r="E10" s="152">
        <f>D10*VLOOKUP($T10,$P$15:$S$19,3,0)/VLOOKUP('Entertainment-Eating-Out'!$T$28,$P$15:$S$19,3,0)</f>
        <v>0</v>
      </c>
      <c r="F10" s="153"/>
      <c r="G10" s="153"/>
      <c r="H10" s="139"/>
      <c r="I10" s="8"/>
      <c r="J10" s="42"/>
      <c r="K10" s="43" t="s">
        <v>9</v>
      </c>
      <c r="L10" s="44">
        <f>Income!$E$20</f>
        <v>0</v>
      </c>
      <c r="T10" s="154">
        <v>3</v>
      </c>
    </row>
    <row r="11" spans="1:20" ht="16.5" customHeight="1">
      <c r="A11" s="135"/>
      <c r="B11" s="155"/>
      <c r="C11" s="155"/>
      <c r="D11" s="11"/>
      <c r="E11" s="152"/>
      <c r="F11" s="153"/>
      <c r="G11" s="153"/>
      <c r="H11" s="139"/>
      <c r="I11" s="8"/>
      <c r="J11" s="9"/>
      <c r="K11" s="9"/>
      <c r="L11" s="47"/>
      <c r="T11" s="129"/>
    </row>
    <row r="12" spans="1:20" ht="16.5" customHeight="1">
      <c r="A12" s="135"/>
      <c r="B12" s="149" t="s">
        <v>54</v>
      </c>
      <c r="C12" s="150"/>
      <c r="D12" s="151">
        <v>0</v>
      </c>
      <c r="E12" s="152">
        <f>D12*VLOOKUP($T12,$P$15:$S$19,3,0)/VLOOKUP('Entertainment-Eating-Out'!$T$28,$P$15:$S$19,3,0)</f>
        <v>0</v>
      </c>
      <c r="F12" s="153"/>
      <c r="G12" s="153"/>
      <c r="H12" s="139"/>
      <c r="I12" s="50"/>
      <c r="J12" s="51" t="s">
        <v>11</v>
      </c>
      <c r="K12" s="52"/>
      <c r="L12" s="53">
        <f>L10</f>
        <v>0</v>
      </c>
      <c r="T12" s="154">
        <v>3</v>
      </c>
    </row>
    <row r="13" spans="1:20" ht="16.5" customHeight="1">
      <c r="A13" s="135"/>
      <c r="B13" s="149" t="s">
        <v>55</v>
      </c>
      <c r="C13" s="150"/>
      <c r="D13" s="151">
        <v>0</v>
      </c>
      <c r="E13" s="152">
        <f>D13*VLOOKUP($T13,$P$15:$S$19,3,0)/VLOOKUP('Entertainment-Eating-Out'!$T$28,$P$15:$S$19,3,0)</f>
        <v>0</v>
      </c>
      <c r="F13" s="153"/>
      <c r="G13" s="153"/>
      <c r="H13" s="139"/>
      <c r="I13" s="8"/>
      <c r="T13" s="154">
        <v>3</v>
      </c>
    </row>
    <row r="14" spans="1:20" ht="16.5" customHeight="1">
      <c r="A14" s="135"/>
      <c r="B14" s="155"/>
      <c r="C14" s="155"/>
      <c r="D14" s="11"/>
      <c r="E14" s="152"/>
      <c r="F14" s="153"/>
      <c r="G14" s="153"/>
      <c r="H14" s="139"/>
      <c r="I14" s="8"/>
      <c r="J14" s="38"/>
      <c r="K14" s="39" t="s">
        <v>3</v>
      </c>
      <c r="L14" s="55"/>
      <c r="Q14" s="1" t="s">
        <v>13</v>
      </c>
      <c r="R14" s="1" t="s">
        <v>45</v>
      </c>
      <c r="S14" s="1" t="s">
        <v>40</v>
      </c>
      <c r="T14" s="129"/>
    </row>
    <row r="15" spans="1:20" ht="16.5" customHeight="1">
      <c r="A15" s="135"/>
      <c r="B15" s="149" t="s">
        <v>56</v>
      </c>
      <c r="C15" s="150"/>
      <c r="D15" s="151">
        <v>0</v>
      </c>
      <c r="E15" s="152">
        <f>D15*VLOOKUP($T15,$P$15:$S$19,3,0)/VLOOKUP('Entertainment-Eating-Out'!$T$28,$P$15:$S$19,3,0)</f>
        <v>0</v>
      </c>
      <c r="F15" s="153"/>
      <c r="G15" s="153"/>
      <c r="H15" s="139"/>
      <c r="I15" s="8"/>
      <c r="J15" s="56"/>
      <c r="K15" s="57" t="s">
        <v>15</v>
      </c>
      <c r="L15" s="58">
        <f>'Financial-Commitments'!E23</f>
        <v>0</v>
      </c>
      <c r="P15" s="1">
        <v>1</v>
      </c>
      <c r="Q15" s="1">
        <f>Income!Q15</f>
        <v>0</v>
      </c>
      <c r="R15" s="1">
        <v>52</v>
      </c>
      <c r="S15" s="1">
        <f>Income!Q15</f>
        <v>0</v>
      </c>
      <c r="T15" s="154">
        <v>2</v>
      </c>
    </row>
    <row r="16" spans="1:20" ht="16.5" customHeight="1">
      <c r="A16" s="135"/>
      <c r="B16" s="149" t="s">
        <v>57</v>
      </c>
      <c r="C16" s="150"/>
      <c r="D16" s="151">
        <v>0</v>
      </c>
      <c r="E16" s="152">
        <f>D16*VLOOKUP($T16,$P$15:$S$19,3,0)/VLOOKUP('Entertainment-Eating-Out'!$T$28,$P$15:$S$19,3,0)</f>
        <v>0</v>
      </c>
      <c r="F16" s="153"/>
      <c r="G16" s="153"/>
      <c r="H16" s="139"/>
      <c r="I16" s="8"/>
      <c r="J16" s="56"/>
      <c r="K16" s="57" t="s">
        <v>18</v>
      </c>
      <c r="L16" s="58">
        <f>'Home-Utilities'!$E$15</f>
        <v>0</v>
      </c>
      <c r="P16" s="1">
        <v>2</v>
      </c>
      <c r="Q16" s="1">
        <f>Income!Q16</f>
        <v>0</v>
      </c>
      <c r="R16" s="1">
        <v>26</v>
      </c>
      <c r="S16" s="1">
        <f>Income!Q16</f>
        <v>0</v>
      </c>
      <c r="T16" s="154">
        <v>2</v>
      </c>
    </row>
    <row r="17" spans="1:20" ht="16.5" customHeight="1">
      <c r="A17" s="135"/>
      <c r="B17" s="155"/>
      <c r="C17" s="155"/>
      <c r="D17" s="11"/>
      <c r="E17" s="152"/>
      <c r="F17" s="153"/>
      <c r="G17" s="153"/>
      <c r="H17" s="139"/>
      <c r="I17" s="8"/>
      <c r="J17" s="56"/>
      <c r="K17" s="57" t="s">
        <v>20</v>
      </c>
      <c r="L17" s="58">
        <f>'Home-Utilities'!$E$26</f>
        <v>0</v>
      </c>
      <c r="P17" s="1">
        <v>3</v>
      </c>
      <c r="Q17" s="1">
        <f>Income!Q17</f>
        <v>0</v>
      </c>
      <c r="R17" s="1">
        <v>12</v>
      </c>
      <c r="S17" s="1">
        <f>Income!Q17</f>
        <v>0</v>
      </c>
      <c r="T17" s="129"/>
    </row>
    <row r="18" spans="1:20" ht="16.5" customHeight="1">
      <c r="A18" s="135"/>
      <c r="B18" s="149" t="s">
        <v>58</v>
      </c>
      <c r="C18" s="150"/>
      <c r="D18" s="151">
        <v>0</v>
      </c>
      <c r="E18" s="152">
        <f>D18*VLOOKUP($T18,$P$15:$S$19,3,0)/VLOOKUP('Entertainment-Eating-Out'!$T$28,$P$15:$S$19,3,0)</f>
        <v>0</v>
      </c>
      <c r="F18" s="153"/>
      <c r="G18" s="153"/>
      <c r="H18" s="139"/>
      <c r="I18" s="8"/>
      <c r="J18" s="56"/>
      <c r="K18" s="57" t="s">
        <v>23</v>
      </c>
      <c r="L18" s="58">
        <f>'Education-Health'!$E$16</f>
        <v>0</v>
      </c>
      <c r="P18" s="1">
        <v>4</v>
      </c>
      <c r="Q18" s="1">
        <f>Income!Q18</f>
        <v>0</v>
      </c>
      <c r="R18" s="1">
        <v>4</v>
      </c>
      <c r="S18" s="1">
        <f>Income!Q18</f>
        <v>0</v>
      </c>
      <c r="T18" s="154">
        <v>3</v>
      </c>
    </row>
    <row r="19" spans="1:20" ht="16.5" customHeight="1">
      <c r="A19" s="135"/>
      <c r="B19" s="149" t="s">
        <v>59</v>
      </c>
      <c r="C19" s="150"/>
      <c r="D19" s="151">
        <v>0</v>
      </c>
      <c r="E19" s="152">
        <f>D19*VLOOKUP($T19,$P$15:$S$19,3,0)/VLOOKUP('Entertainment-Eating-Out'!$T$28,$P$15:$S$19,3,0)</f>
        <v>0</v>
      </c>
      <c r="F19" s="153"/>
      <c r="G19" s="153"/>
      <c r="H19" s="139"/>
      <c r="I19" s="8"/>
      <c r="J19" s="56"/>
      <c r="K19" s="57" t="s">
        <v>25</v>
      </c>
      <c r="L19" s="58">
        <f>'Education-Health'!$E$27</f>
        <v>0</v>
      </c>
      <c r="P19" s="1">
        <v>5</v>
      </c>
      <c r="Q19" s="1">
        <f>Income!Q19</f>
        <v>0</v>
      </c>
      <c r="R19" s="1">
        <v>1</v>
      </c>
      <c r="S19" s="1">
        <f>Income!Q19</f>
        <v>0</v>
      </c>
      <c r="T19" s="154">
        <v>3</v>
      </c>
    </row>
    <row r="20" spans="1:12" ht="16.5" customHeight="1">
      <c r="A20" s="135"/>
      <c r="B20" s="155"/>
      <c r="C20" s="155"/>
      <c r="D20" s="11"/>
      <c r="E20" s="152"/>
      <c r="F20" s="153"/>
      <c r="G20" s="153"/>
      <c r="H20" s="139"/>
      <c r="I20" s="8"/>
      <c r="J20" s="56"/>
      <c r="K20" s="57" t="s">
        <v>27</v>
      </c>
      <c r="L20" s="58">
        <f>'Shopping-Transport'!$E$17</f>
        <v>0</v>
      </c>
    </row>
    <row r="21" spans="1:20" ht="16.5" customHeight="1">
      <c r="A21" s="135"/>
      <c r="B21" s="149" t="s">
        <v>60</v>
      </c>
      <c r="C21" s="150"/>
      <c r="D21" s="151">
        <v>0</v>
      </c>
      <c r="E21" s="152">
        <f>D21*VLOOKUP($T21,$P$15:$S$19,3,0)/VLOOKUP('Entertainment-Eating-Out'!$T$28,$P$15:$S$19,3,0)</f>
        <v>0</v>
      </c>
      <c r="F21" s="153"/>
      <c r="G21" s="153"/>
      <c r="H21" s="139"/>
      <c r="I21" s="8"/>
      <c r="J21" s="56"/>
      <c r="K21" s="57" t="s">
        <v>29</v>
      </c>
      <c r="L21" s="58">
        <f>'Shopping-Transport'!$E$27</f>
        <v>0</v>
      </c>
      <c r="T21" s="154">
        <v>1</v>
      </c>
    </row>
    <row r="22" spans="1:20" ht="16.5" customHeight="1">
      <c r="A22" s="135"/>
      <c r="B22" s="149" t="s">
        <v>61</v>
      </c>
      <c r="C22" s="150"/>
      <c r="D22" s="151">
        <v>0</v>
      </c>
      <c r="E22" s="152">
        <f>D22*VLOOKUP($T22,$P$15:$S$19,3,0)/VLOOKUP('Entertainment-Eating-Out'!$T$28,$P$15:$S$19,3,0)</f>
        <v>0</v>
      </c>
      <c r="F22" s="153"/>
      <c r="G22" s="153"/>
      <c r="H22" s="139"/>
      <c r="I22" s="8"/>
      <c r="J22" s="56"/>
      <c r="K22" s="57" t="s">
        <v>31</v>
      </c>
      <c r="L22" s="58">
        <f>'Entertainment-Eating-Out'!$E$19</f>
        <v>0</v>
      </c>
      <c r="T22" s="154">
        <v>3</v>
      </c>
    </row>
    <row r="23" spans="1:12" ht="16.5" customHeight="1">
      <c r="A23" s="135"/>
      <c r="B23" s="155"/>
      <c r="C23" s="155"/>
      <c r="D23" s="156" t="s">
        <v>50</v>
      </c>
      <c r="E23" s="157">
        <f>SUM(E9:E22)</f>
        <v>0</v>
      </c>
      <c r="F23" s="153"/>
      <c r="G23" s="153"/>
      <c r="H23" s="139"/>
      <c r="I23" s="8"/>
      <c r="J23" s="56"/>
      <c r="K23" s="57" t="s">
        <v>33</v>
      </c>
      <c r="L23" s="58">
        <f>'Entertainment-Eating-Out'!$E$27</f>
        <v>0</v>
      </c>
    </row>
    <row r="24" spans="1:10" ht="16.5" customHeight="1">
      <c r="A24" s="135"/>
      <c r="B24" s="155"/>
      <c r="C24" s="155"/>
      <c r="D24" s="158"/>
      <c r="E24" s="157"/>
      <c r="F24" s="153"/>
      <c r="G24" s="153"/>
      <c r="H24" s="139"/>
      <c r="I24" s="8"/>
      <c r="J24" s="9"/>
    </row>
    <row r="25" spans="1:12" ht="16.5" customHeight="1">
      <c r="A25" s="135"/>
      <c r="B25" s="153"/>
      <c r="C25" s="153"/>
      <c r="D25" s="159"/>
      <c r="E25" s="160"/>
      <c r="F25" s="153"/>
      <c r="G25" s="153"/>
      <c r="H25" s="139"/>
      <c r="I25" s="8"/>
      <c r="J25" s="51" t="s">
        <v>34</v>
      </c>
      <c r="K25" s="52"/>
      <c r="L25" s="53">
        <f>SUM(L15:L23)</f>
        <v>0</v>
      </c>
    </row>
    <row r="26" spans="1:10" ht="16.5" customHeight="1">
      <c r="A26" s="135"/>
      <c r="B26" s="153"/>
      <c r="C26" s="153"/>
      <c r="D26" s="120"/>
      <c r="E26" s="160"/>
      <c r="F26" s="153"/>
      <c r="G26" s="153"/>
      <c r="H26" s="139"/>
      <c r="I26" s="8"/>
      <c r="J26" s="9"/>
    </row>
    <row r="27" spans="1:12" ht="16.5" customHeight="1">
      <c r="A27" s="135"/>
      <c r="B27" s="153"/>
      <c r="C27" s="153"/>
      <c r="D27" s="159"/>
      <c r="E27" s="160"/>
      <c r="F27" s="153"/>
      <c r="G27" s="153"/>
      <c r="H27" s="139"/>
      <c r="I27" s="8"/>
      <c r="J27" s="9"/>
      <c r="K27" s="64"/>
      <c r="L27" s="65"/>
    </row>
    <row r="28" spans="1:12" ht="16.5" customHeight="1">
      <c r="A28" s="135"/>
      <c r="B28" s="153"/>
      <c r="C28" s="153"/>
      <c r="D28" s="159"/>
      <c r="E28" s="160"/>
      <c r="F28" s="153"/>
      <c r="G28" s="153"/>
      <c r="H28" s="139"/>
      <c r="I28" s="8"/>
      <c r="J28" s="66" t="s">
        <v>36</v>
      </c>
      <c r="L28" s="68">
        <f>L12-L25</f>
        <v>0</v>
      </c>
    </row>
    <row r="29" spans="1:12" ht="16.5" customHeight="1">
      <c r="A29" s="135"/>
      <c r="B29" s="153"/>
      <c r="C29" s="153"/>
      <c r="D29" s="159"/>
      <c r="E29" s="161"/>
      <c r="F29" s="153"/>
      <c r="G29" s="153"/>
      <c r="H29" s="139"/>
      <c r="I29" s="8"/>
      <c r="J29" s="9"/>
      <c r="K29" s="162"/>
      <c r="L29" s="69">
        <f>Results!$L$29</f>
        <v>0</v>
      </c>
    </row>
    <row r="30" spans="1:12" ht="16.5" customHeight="1">
      <c r="A30" s="135"/>
      <c r="B30" s="153"/>
      <c r="C30" s="153"/>
      <c r="D30" s="159"/>
      <c r="E30" s="161"/>
      <c r="F30" s="153"/>
      <c r="G30" s="153"/>
      <c r="H30" s="139"/>
      <c r="I30" s="8"/>
      <c r="J30" s="9"/>
      <c r="L30" s="71"/>
    </row>
    <row r="31" spans="1:12" ht="16.5" customHeight="1">
      <c r="A31" s="135"/>
      <c r="B31" s="8"/>
      <c r="C31" s="8"/>
      <c r="D31" s="138"/>
      <c r="E31" s="163"/>
      <c r="F31" s="8"/>
      <c r="G31" s="8"/>
      <c r="H31" s="139"/>
      <c r="I31" s="8"/>
      <c r="J31" s="9"/>
      <c r="K31" s="162"/>
      <c r="L31" s="162"/>
    </row>
    <row r="32" spans="1:12" ht="16.5" customHeight="1">
      <c r="A32" s="164"/>
      <c r="B32" s="165"/>
      <c r="C32" s="165"/>
      <c r="D32" s="166"/>
      <c r="E32" s="167"/>
      <c r="F32" s="165"/>
      <c r="G32" s="165"/>
      <c r="H32" s="168"/>
      <c r="I32" s="8"/>
      <c r="J32" s="9"/>
      <c r="L32" s="128"/>
    </row>
    <row r="33" spans="1:12" ht="15">
      <c r="A33" s="78"/>
      <c r="B33" s="79" t="s">
        <v>38</v>
      </c>
      <c r="J33" s="9"/>
      <c r="K33" s="169"/>
      <c r="L33" s="169"/>
    </row>
    <row r="35" ht="9" customHeight="1" hidden="1"/>
  </sheetData>
  <sheetProtection sheet="1" selectLockedCells="1"/>
  <conditionalFormatting sqref="L28">
    <cfRule type="expression" priority="1" dxfId="0" stopIfTrue="1">
      <formula>$L$28&gt;0</formula>
    </cfRule>
    <cfRule type="expression" priority="2" dxfId="1" stopIfTrue="1">
      <formula>$L$28&lt;0</formula>
    </cfRule>
  </conditionalFormatting>
  <dataValidations count="1">
    <dataValidation type="whole" allowBlank="1" showErrorMessage="1" error="Please enter a number between $0 and $1,000,000" sqref="D9:D10 D12:D13 D15:D16 D18:D19 D21:D22">
      <formula1>0</formula1>
      <formula2>1000000</formula2>
    </dataValidation>
  </dataValidations>
  <hyperlinks>
    <hyperlink ref="B33" r:id="rId1" display="Source: www.moneysmart.gov.au"/>
  </hyperlinks>
  <printOptions/>
  <pageMargins left="0.5902777777777778" right="0.5902777777777778" top="0.5902777777777778" bottom="0.5909722222222222" header="0.5118055555555555" footer="0.31527777777777777"/>
  <pageSetup fitToHeight="1" fitToWidth="1" horizontalDpi="300" verticalDpi="300" orientation="landscape" paperSize="9"/>
  <headerFooter alignWithMargins="0">
    <oddFooter>&amp;CPage &amp;P</oddFooter>
  </headerFooter>
  <rowBreaks count="1" manualBreakCount="1">
    <brk id="32" max="255" man="1"/>
  </rowBreaks>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2:T33"/>
  <sheetViews>
    <sheetView showGridLines="0" showRowColHeaders="0" zoomScale="75" zoomScaleNormal="75" workbookViewId="0" topLeftCell="A1">
      <selection activeCell="B9" sqref="B9"/>
    </sheetView>
  </sheetViews>
  <sheetFormatPr defaultColWidth="1.1484375" defaultRowHeight="12.75" zeroHeight="1"/>
  <cols>
    <col min="1" max="1" width="6.28125" style="1" customWidth="1"/>
    <col min="2" max="2" width="48.57421875" style="1" customWidth="1"/>
    <col min="3" max="3" width="18.7109375" style="1" customWidth="1"/>
    <col min="4" max="4" width="17.421875" style="1" customWidth="1"/>
    <col min="5" max="5" width="22.7109375" style="1" customWidth="1"/>
    <col min="6" max="6" width="6.57421875" style="1" customWidth="1"/>
    <col min="7" max="7" width="5.421875" style="1" customWidth="1"/>
    <col min="8" max="8" width="4.7109375" style="1" customWidth="1"/>
    <col min="9" max="9" width="0.9921875" style="1" customWidth="1"/>
    <col min="10" max="10" width="2.421875" style="1" customWidth="1"/>
    <col min="11" max="11" width="17.57421875" style="1" customWidth="1"/>
    <col min="12" max="12" width="14.7109375" style="1" customWidth="1"/>
    <col min="13" max="19" width="0" style="1" hidden="1" customWidth="1"/>
    <col min="20" max="20" width="0" style="45" hidden="1" customWidth="1"/>
    <col min="21" max="16384" width="0" style="1" hidden="1" customWidth="1"/>
  </cols>
  <sheetData>
    <row r="1" ht="15" customHeight="1"/>
    <row r="2" spans="1:9" ht="18.75" customHeight="1">
      <c r="A2" s="80" t="s">
        <v>0</v>
      </c>
      <c r="B2" s="6"/>
      <c r="C2" s="7"/>
      <c r="D2" s="7"/>
      <c r="E2" s="7"/>
      <c r="F2" s="7"/>
      <c r="G2" s="7"/>
      <c r="H2" s="7"/>
      <c r="I2" s="8"/>
    </row>
    <row r="3" ht="15" customHeight="1"/>
    <row r="4" spans="10:12" ht="15" customHeight="1">
      <c r="J4" s="9"/>
      <c r="K4" s="10"/>
      <c r="L4" s="11"/>
    </row>
    <row r="5" spans="10:12" ht="15" customHeight="1">
      <c r="J5" s="9"/>
      <c r="K5" s="12" t="s">
        <v>1</v>
      </c>
      <c r="L5" s="13"/>
    </row>
    <row r="6" spans="1:12" ht="16.5" customHeight="1">
      <c r="A6" s="130"/>
      <c r="B6" s="131"/>
      <c r="C6" s="131"/>
      <c r="D6" s="132"/>
      <c r="E6" s="132"/>
      <c r="F6" s="133"/>
      <c r="G6" s="133"/>
      <c r="H6" s="134"/>
      <c r="I6" s="8"/>
      <c r="J6" s="9"/>
      <c r="K6" s="10"/>
      <c r="L6" s="11"/>
    </row>
    <row r="7" spans="1:12" ht="16.5" customHeight="1">
      <c r="A7" s="135"/>
      <c r="B7" s="136" t="s">
        <v>18</v>
      </c>
      <c r="C7" s="170"/>
      <c r="D7" s="171"/>
      <c r="E7" s="171"/>
      <c r="F7" s="8"/>
      <c r="G7" s="8"/>
      <c r="H7" s="139"/>
      <c r="I7" s="8"/>
      <c r="K7" s="24" t="s">
        <v>6</v>
      </c>
      <c r="L7" s="9"/>
    </row>
    <row r="8" spans="1:20" s="147" customFormat="1" ht="16.5" customHeight="1">
      <c r="A8" s="140"/>
      <c r="B8" s="141"/>
      <c r="C8" s="142" t="s">
        <v>39</v>
      </c>
      <c r="D8" s="143" t="s">
        <v>40</v>
      </c>
      <c r="E8" s="144">
        <f>VLOOKUP('Entertainment-Eating-Out'!$T$28,$P$15:$S$19,4,0)&amp;" amount"</f>
        <v>0</v>
      </c>
      <c r="F8" s="145"/>
      <c r="G8" s="145"/>
      <c r="H8" s="146"/>
      <c r="I8" s="31"/>
      <c r="T8" s="148"/>
    </row>
    <row r="9" spans="1:20" ht="16.5" customHeight="1">
      <c r="A9" s="135"/>
      <c r="B9" s="149" t="s">
        <v>62</v>
      </c>
      <c r="C9" s="172"/>
      <c r="D9" s="151">
        <v>0</v>
      </c>
      <c r="E9" s="152">
        <f>D9*VLOOKUP($T9,$P$15:$S$19,3,0)/VLOOKUP('Entertainment-Eating-Out'!$T$28,$P$15:$S$19,3,0)</f>
        <v>0</v>
      </c>
      <c r="F9" s="153"/>
      <c r="G9" s="153"/>
      <c r="H9" s="139"/>
      <c r="I9" s="8"/>
      <c r="J9" s="38"/>
      <c r="K9" s="39" t="s">
        <v>2</v>
      </c>
      <c r="L9" s="38"/>
      <c r="T9" s="154">
        <v>4</v>
      </c>
    </row>
    <row r="10" spans="1:20" ht="16.5" customHeight="1">
      <c r="A10" s="135"/>
      <c r="B10" s="149" t="s">
        <v>63</v>
      </c>
      <c r="C10" s="172"/>
      <c r="D10" s="151">
        <v>0</v>
      </c>
      <c r="E10" s="152">
        <f>D10*VLOOKUP($T10,$P$15:$S$19,3,0)/VLOOKUP('Entertainment-Eating-Out'!$T$28,$P$15:$S$19,3,0)</f>
        <v>0</v>
      </c>
      <c r="F10" s="153"/>
      <c r="G10" s="153"/>
      <c r="H10" s="139"/>
      <c r="I10" s="8"/>
      <c r="J10" s="42"/>
      <c r="K10" s="43" t="s">
        <v>9</v>
      </c>
      <c r="L10" s="44">
        <f>Income!$E$20</f>
        <v>0</v>
      </c>
      <c r="T10" s="154">
        <v>4</v>
      </c>
    </row>
    <row r="11" spans="1:20" ht="16.5" customHeight="1">
      <c r="A11" s="135"/>
      <c r="B11" s="149" t="s">
        <v>64</v>
      </c>
      <c r="C11" s="172"/>
      <c r="D11" s="151">
        <v>0</v>
      </c>
      <c r="E11" s="152">
        <f>D11*VLOOKUP($T11,$P$15:$S$19,3,0)/VLOOKUP('Entertainment-Eating-Out'!$T$28,$P$15:$S$19,3,0)</f>
        <v>0</v>
      </c>
      <c r="F11" s="153"/>
      <c r="G11" s="153"/>
      <c r="H11" s="139"/>
      <c r="I11" s="8"/>
      <c r="J11" s="9"/>
      <c r="K11" s="9"/>
      <c r="L11" s="47"/>
      <c r="T11" s="154">
        <v>3</v>
      </c>
    </row>
    <row r="12" spans="1:20" ht="16.5" customHeight="1">
      <c r="A12" s="135"/>
      <c r="B12" s="149" t="s">
        <v>65</v>
      </c>
      <c r="C12" s="172"/>
      <c r="D12" s="151">
        <v>0</v>
      </c>
      <c r="E12" s="152">
        <f>D12*VLOOKUP($T12,$P$15:$S$19,3,0)/VLOOKUP('Entertainment-Eating-Out'!$T$28,$P$15:$S$19,3,0)</f>
        <v>0</v>
      </c>
      <c r="F12" s="153"/>
      <c r="G12" s="153"/>
      <c r="H12" s="139"/>
      <c r="I12" s="50"/>
      <c r="J12" s="51" t="s">
        <v>11</v>
      </c>
      <c r="K12" s="52"/>
      <c r="L12" s="53">
        <f>L10</f>
        <v>0</v>
      </c>
      <c r="T12" s="154">
        <v>5</v>
      </c>
    </row>
    <row r="13" spans="1:20" ht="16.5" customHeight="1">
      <c r="A13" s="135"/>
      <c r="B13" s="149" t="s">
        <v>66</v>
      </c>
      <c r="C13" s="172"/>
      <c r="D13" s="151">
        <v>0</v>
      </c>
      <c r="E13" s="152">
        <f>D13*VLOOKUP($T13,$P$15:$S$19,3,0)/VLOOKUP('Entertainment-Eating-Out'!$T$28,$P$15:$S$19,3,0)</f>
        <v>0</v>
      </c>
      <c r="F13" s="153"/>
      <c r="G13" s="153"/>
      <c r="H13" s="139"/>
      <c r="I13" s="8"/>
      <c r="T13" s="154">
        <v>5</v>
      </c>
    </row>
    <row r="14" spans="1:20" ht="16.5" customHeight="1">
      <c r="A14" s="135"/>
      <c r="B14" s="149" t="s">
        <v>49</v>
      </c>
      <c r="C14" s="172"/>
      <c r="D14" s="151">
        <v>0</v>
      </c>
      <c r="E14" s="152">
        <f>D14*VLOOKUP($T14,$P$15:$S$19,3,0)/VLOOKUP('Entertainment-Eating-Out'!$T$28,$P$15:$S$19,3,0)</f>
        <v>0</v>
      </c>
      <c r="F14" s="153"/>
      <c r="G14" s="153"/>
      <c r="H14" s="139"/>
      <c r="I14" s="8"/>
      <c r="J14" s="38"/>
      <c r="K14" s="39" t="s">
        <v>3</v>
      </c>
      <c r="L14" s="55"/>
      <c r="Q14" s="1" t="s">
        <v>13</v>
      </c>
      <c r="R14" s="1" t="s">
        <v>45</v>
      </c>
      <c r="S14" s="1" t="s">
        <v>40</v>
      </c>
      <c r="T14" s="154">
        <v>3</v>
      </c>
    </row>
    <row r="15" spans="1:19" ht="16.5" customHeight="1">
      <c r="A15" s="135"/>
      <c r="B15" s="155"/>
      <c r="C15" s="155"/>
      <c r="D15" s="156" t="s">
        <v>50</v>
      </c>
      <c r="E15" s="157">
        <f>SUM(E9:E14)</f>
        <v>0</v>
      </c>
      <c r="F15" s="153"/>
      <c r="G15" s="153"/>
      <c r="H15" s="139"/>
      <c r="I15" s="8"/>
      <c r="J15" s="56"/>
      <c r="K15" s="57" t="s">
        <v>15</v>
      </c>
      <c r="L15" s="58">
        <f>'Financial-Commitments'!E23</f>
        <v>0</v>
      </c>
      <c r="P15" s="1">
        <v>1</v>
      </c>
      <c r="Q15" s="1">
        <f>Income!Q15</f>
        <v>0</v>
      </c>
      <c r="R15" s="1">
        <v>52</v>
      </c>
      <c r="S15" s="1">
        <f>Income!Q15</f>
        <v>0</v>
      </c>
    </row>
    <row r="16" spans="1:19" ht="16.5" customHeight="1">
      <c r="A16" s="135"/>
      <c r="B16" s="173" t="s">
        <v>20</v>
      </c>
      <c r="C16" s="155"/>
      <c r="D16" s="158"/>
      <c r="E16" s="157"/>
      <c r="F16" s="153"/>
      <c r="G16" s="153"/>
      <c r="H16" s="139"/>
      <c r="I16" s="8"/>
      <c r="J16" s="56"/>
      <c r="K16" s="57" t="s">
        <v>18</v>
      </c>
      <c r="L16" s="58">
        <f>'Home-Utilities'!$E$15</f>
        <v>0</v>
      </c>
      <c r="P16" s="1">
        <v>2</v>
      </c>
      <c r="Q16" s="1">
        <f>Income!Q16</f>
        <v>0</v>
      </c>
      <c r="R16" s="1">
        <v>26</v>
      </c>
      <c r="S16" s="1">
        <f>Income!Q16</f>
        <v>0</v>
      </c>
    </row>
    <row r="17" spans="1:19" ht="16.5" customHeight="1">
      <c r="A17" s="135"/>
      <c r="B17" s="173"/>
      <c r="C17" s="142"/>
      <c r="D17" s="143"/>
      <c r="E17" s="144"/>
      <c r="F17" s="153"/>
      <c r="G17" s="153"/>
      <c r="H17" s="139"/>
      <c r="I17" s="8"/>
      <c r="J17" s="56"/>
      <c r="K17" s="57" t="s">
        <v>20</v>
      </c>
      <c r="L17" s="58">
        <f>'Home-Utilities'!$E$26</f>
        <v>0</v>
      </c>
      <c r="P17" s="1">
        <v>3</v>
      </c>
      <c r="Q17" s="1">
        <f>Income!Q17</f>
        <v>0</v>
      </c>
      <c r="R17" s="1">
        <v>12</v>
      </c>
      <c r="S17" s="1">
        <f>Income!Q17</f>
        <v>0</v>
      </c>
    </row>
    <row r="18" spans="1:20" ht="16.5" customHeight="1">
      <c r="A18" s="135"/>
      <c r="B18" s="149" t="s">
        <v>67</v>
      </c>
      <c r="C18" s="172"/>
      <c r="D18" s="151">
        <v>0</v>
      </c>
      <c r="E18" s="152">
        <f>D18*VLOOKUP($T18,$P$15:$S$19,3,0)/VLOOKUP('Entertainment-Eating-Out'!$T$28,$P$15:$S$19,3,0)</f>
        <v>0</v>
      </c>
      <c r="F18" s="153"/>
      <c r="G18" s="153"/>
      <c r="H18" s="139"/>
      <c r="I18" s="8"/>
      <c r="J18" s="56"/>
      <c r="K18" s="57" t="s">
        <v>23</v>
      </c>
      <c r="L18" s="58">
        <f>'Education-Health'!$E$16</f>
        <v>0</v>
      </c>
      <c r="P18" s="1">
        <v>4</v>
      </c>
      <c r="Q18" s="1">
        <f>Income!Q18</f>
        <v>0</v>
      </c>
      <c r="R18" s="1">
        <v>4</v>
      </c>
      <c r="S18" s="1">
        <f>Income!Q18</f>
        <v>0</v>
      </c>
      <c r="T18" s="154">
        <v>4</v>
      </c>
    </row>
    <row r="19" spans="1:20" ht="16.5" customHeight="1">
      <c r="A19" s="135"/>
      <c r="B19" s="149" t="s">
        <v>68</v>
      </c>
      <c r="C19" s="172"/>
      <c r="D19" s="151">
        <v>0</v>
      </c>
      <c r="E19" s="152">
        <f>D19*VLOOKUP($T19,$P$15:$S$19,3,0)/VLOOKUP('Entertainment-Eating-Out'!$T$28,$P$15:$S$19,3,0)</f>
        <v>0</v>
      </c>
      <c r="F19" s="153"/>
      <c r="G19" s="153"/>
      <c r="H19" s="139"/>
      <c r="I19" s="8"/>
      <c r="J19" s="56"/>
      <c r="K19" s="57" t="s">
        <v>25</v>
      </c>
      <c r="L19" s="58">
        <f>'Education-Health'!$E$27</f>
        <v>0</v>
      </c>
      <c r="P19" s="1">
        <v>5</v>
      </c>
      <c r="Q19" s="1">
        <f>Income!Q19</f>
        <v>0</v>
      </c>
      <c r="R19" s="1">
        <v>1</v>
      </c>
      <c r="S19" s="1">
        <f>Income!Q19</f>
        <v>0</v>
      </c>
      <c r="T19" s="154">
        <v>4</v>
      </c>
    </row>
    <row r="20" spans="1:20" ht="16.5" customHeight="1">
      <c r="A20" s="135"/>
      <c r="B20" s="149" t="s">
        <v>69</v>
      </c>
      <c r="C20" s="172"/>
      <c r="D20" s="151">
        <v>0</v>
      </c>
      <c r="E20" s="152">
        <f>D20*VLOOKUP($T20,$P$15:$S$19,3,0)/VLOOKUP('Entertainment-Eating-Out'!$T$28,$P$15:$S$19,3,0)</f>
        <v>0</v>
      </c>
      <c r="F20" s="153"/>
      <c r="G20" s="153"/>
      <c r="H20" s="139"/>
      <c r="I20" s="8"/>
      <c r="J20" s="56"/>
      <c r="K20" s="57" t="s">
        <v>27</v>
      </c>
      <c r="L20" s="58">
        <f>'Shopping-Transport'!$E$17</f>
        <v>0</v>
      </c>
      <c r="T20" s="154">
        <v>4</v>
      </c>
    </row>
    <row r="21" spans="1:20" ht="16.5" customHeight="1">
      <c r="A21" s="135"/>
      <c r="B21" s="149" t="s">
        <v>70</v>
      </c>
      <c r="C21" s="172"/>
      <c r="D21" s="151">
        <v>0</v>
      </c>
      <c r="E21" s="152">
        <f>D21*VLOOKUP($T21,$P$15:$S$19,3,0)/VLOOKUP('Entertainment-Eating-Out'!$T$28,$P$15:$S$19,3,0)</f>
        <v>0</v>
      </c>
      <c r="F21" s="153"/>
      <c r="G21" s="153"/>
      <c r="H21" s="139"/>
      <c r="I21" s="8"/>
      <c r="J21" s="56"/>
      <c r="K21" s="57" t="s">
        <v>29</v>
      </c>
      <c r="L21" s="58">
        <f>'Shopping-Transport'!$E$27</f>
        <v>0</v>
      </c>
      <c r="T21" s="154">
        <v>3</v>
      </c>
    </row>
    <row r="22" spans="1:20" ht="16.5" customHeight="1">
      <c r="A22" s="135"/>
      <c r="B22" s="149" t="s">
        <v>71</v>
      </c>
      <c r="C22" s="172"/>
      <c r="D22" s="151">
        <v>0</v>
      </c>
      <c r="E22" s="152">
        <f>D22*VLOOKUP($T22,$P$15:$S$19,3,0)/VLOOKUP('Entertainment-Eating-Out'!$T$28,$P$15:$S$19,3,0)</f>
        <v>0</v>
      </c>
      <c r="F22" s="153"/>
      <c r="G22" s="153"/>
      <c r="H22" s="139"/>
      <c r="I22" s="8"/>
      <c r="J22" s="56"/>
      <c r="K22" s="57" t="s">
        <v>31</v>
      </c>
      <c r="L22" s="58">
        <f>'Entertainment-Eating-Out'!$E$19</f>
        <v>0</v>
      </c>
      <c r="T22" s="154">
        <v>3</v>
      </c>
    </row>
    <row r="23" spans="1:20" ht="16.5" customHeight="1">
      <c r="A23" s="135"/>
      <c r="B23" s="149" t="s">
        <v>72</v>
      </c>
      <c r="C23" s="172"/>
      <c r="D23" s="151">
        <v>0</v>
      </c>
      <c r="E23" s="152">
        <f>D23*VLOOKUP($T23,$P$15:$S$19,3,0)/VLOOKUP('Entertainment-Eating-Out'!$T$28,$P$15:$S$19,3,0)</f>
        <v>0</v>
      </c>
      <c r="F23" s="153"/>
      <c r="G23" s="153"/>
      <c r="H23" s="139"/>
      <c r="I23" s="8"/>
      <c r="J23" s="56"/>
      <c r="K23" s="57" t="s">
        <v>33</v>
      </c>
      <c r="L23" s="58">
        <f>'Entertainment-Eating-Out'!$E$27</f>
        <v>0</v>
      </c>
      <c r="T23" s="154">
        <v>3</v>
      </c>
    </row>
    <row r="24" spans="1:20" ht="16.5" customHeight="1">
      <c r="A24" s="135"/>
      <c r="B24" s="149" t="s">
        <v>73</v>
      </c>
      <c r="C24" s="172"/>
      <c r="D24" s="151">
        <v>0</v>
      </c>
      <c r="E24" s="152">
        <f>D24*VLOOKUP($T24,$P$15:$S$19,3,0)/VLOOKUP('Entertainment-Eating-Out'!$T$28,$P$15:$S$19,3,0)</f>
        <v>0</v>
      </c>
      <c r="F24" s="153"/>
      <c r="G24" s="153"/>
      <c r="H24" s="139"/>
      <c r="I24" s="8"/>
      <c r="J24" s="9"/>
      <c r="T24" s="154">
        <v>3</v>
      </c>
    </row>
    <row r="25" spans="1:20" ht="16.5" customHeight="1">
      <c r="A25" s="135"/>
      <c r="B25" s="149" t="s">
        <v>61</v>
      </c>
      <c r="C25" s="172"/>
      <c r="D25" s="151">
        <v>0</v>
      </c>
      <c r="E25" s="152">
        <f>D25*VLOOKUP($T25,$P$15:$S$19,3,0)/VLOOKUP('Entertainment-Eating-Out'!$T$28,$P$15:$S$19,3,0)</f>
        <v>0</v>
      </c>
      <c r="F25" s="153"/>
      <c r="G25" s="153"/>
      <c r="H25" s="139"/>
      <c r="I25" s="8"/>
      <c r="J25" s="51" t="s">
        <v>34</v>
      </c>
      <c r="K25" s="52"/>
      <c r="L25" s="53">
        <f>SUM(L15:L23)</f>
        <v>0</v>
      </c>
      <c r="T25" s="154">
        <v>3</v>
      </c>
    </row>
    <row r="26" spans="1:10" ht="16.5" customHeight="1">
      <c r="A26" s="135"/>
      <c r="B26" s="155"/>
      <c r="C26" s="155"/>
      <c r="D26" s="156" t="s">
        <v>50</v>
      </c>
      <c r="E26" s="157">
        <f>SUM(E18:E25)</f>
        <v>0</v>
      </c>
      <c r="F26" s="153"/>
      <c r="G26" s="153"/>
      <c r="H26" s="139"/>
      <c r="I26" s="8"/>
      <c r="J26" s="9"/>
    </row>
    <row r="27" spans="1:12" ht="16.5" customHeight="1">
      <c r="A27" s="135"/>
      <c r="B27" s="174"/>
      <c r="C27" s="174"/>
      <c r="D27" s="175"/>
      <c r="E27" s="176"/>
      <c r="F27" s="153"/>
      <c r="G27" s="153"/>
      <c r="H27" s="139"/>
      <c r="I27" s="8"/>
      <c r="J27" s="9"/>
      <c r="K27" s="64"/>
      <c r="L27" s="65"/>
    </row>
    <row r="28" spans="1:12" ht="16.5" customHeight="1">
      <c r="A28" s="135"/>
      <c r="B28" s="153"/>
      <c r="C28" s="153"/>
      <c r="D28" s="159"/>
      <c r="E28" s="160"/>
      <c r="F28" s="153"/>
      <c r="G28" s="153"/>
      <c r="H28" s="139"/>
      <c r="I28" s="8"/>
      <c r="J28" s="66" t="s">
        <v>36</v>
      </c>
      <c r="L28" s="68">
        <f>L12-L25</f>
        <v>0</v>
      </c>
    </row>
    <row r="29" spans="1:12" ht="16.5" customHeight="1">
      <c r="A29" s="135"/>
      <c r="B29" s="153"/>
      <c r="C29" s="153"/>
      <c r="D29" s="159"/>
      <c r="E29" s="161"/>
      <c r="F29" s="153"/>
      <c r="G29" s="153"/>
      <c r="H29" s="139"/>
      <c r="I29" s="8"/>
      <c r="J29" s="9"/>
      <c r="K29" s="162"/>
      <c r="L29" s="69">
        <f>Results!$L$29</f>
        <v>0</v>
      </c>
    </row>
    <row r="30" spans="1:12" ht="16.5" customHeight="1">
      <c r="A30" s="135"/>
      <c r="B30" s="153"/>
      <c r="C30" s="153"/>
      <c r="D30" s="159"/>
      <c r="E30" s="161"/>
      <c r="F30" s="153"/>
      <c r="G30" s="153"/>
      <c r="H30" s="139"/>
      <c r="I30" s="8"/>
      <c r="J30" s="9"/>
      <c r="L30" s="71"/>
    </row>
    <row r="31" spans="1:12" ht="16.5" customHeight="1">
      <c r="A31" s="135"/>
      <c r="B31" s="8"/>
      <c r="C31" s="8"/>
      <c r="D31" s="138"/>
      <c r="E31" s="163"/>
      <c r="F31" s="8"/>
      <c r="G31" s="8"/>
      <c r="H31" s="139"/>
      <c r="I31" s="8"/>
      <c r="J31" s="9"/>
      <c r="K31" s="162"/>
      <c r="L31" s="162"/>
    </row>
    <row r="32" spans="1:12" ht="16.5" customHeight="1">
      <c r="A32" s="164"/>
      <c r="B32" s="165"/>
      <c r="C32" s="165"/>
      <c r="D32" s="166"/>
      <c r="E32" s="167"/>
      <c r="F32" s="165"/>
      <c r="G32" s="165"/>
      <c r="H32" s="168"/>
      <c r="I32" s="8"/>
      <c r="J32" s="9"/>
      <c r="L32" s="128"/>
    </row>
    <row r="33" spans="1:12" ht="15">
      <c r="A33" s="78"/>
      <c r="B33" s="79" t="s">
        <v>38</v>
      </c>
      <c r="J33" s="9"/>
      <c r="K33" s="9"/>
      <c r="L33" s="9"/>
    </row>
    <row r="35" ht="9" customHeight="1" hidden="1"/>
  </sheetData>
  <sheetProtection sheet="1" selectLockedCells="1"/>
  <conditionalFormatting sqref="L28">
    <cfRule type="expression" priority="1" dxfId="0" stopIfTrue="1">
      <formula>$L$28&gt;0</formula>
    </cfRule>
    <cfRule type="expression" priority="2" dxfId="1" stopIfTrue="1">
      <formula>$L$28&lt;0</formula>
    </cfRule>
  </conditionalFormatting>
  <dataValidations count="1">
    <dataValidation type="whole" allowBlank="1" showErrorMessage="1" error="Please enter a number between $0 and $1,000,000" sqref="D9:D14 D18:D25">
      <formula1>0</formula1>
      <formula2>1000000</formula2>
    </dataValidation>
  </dataValidations>
  <hyperlinks>
    <hyperlink ref="B33" r:id="rId1" display="Source: www.moneysmart.gov.au"/>
  </hyperlinks>
  <printOptions/>
  <pageMargins left="0.5902777777777778" right="0.5902777777777778" top="0.5902777777777778" bottom="0.5909722222222222" header="0.5118055555555555" footer="0.31527777777777777"/>
  <pageSetup fitToHeight="1" fitToWidth="1" horizontalDpi="300" verticalDpi="300" orientation="landscape" paperSize="9"/>
  <headerFooter alignWithMargins="0">
    <oddFooter>&amp;CPage &amp;P</oddFooter>
  </headerFooter>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2:T40"/>
  <sheetViews>
    <sheetView showGridLines="0" showRowColHeaders="0" zoomScale="75" zoomScaleNormal="75" workbookViewId="0" topLeftCell="A1">
      <selection activeCell="B9" sqref="B9"/>
    </sheetView>
  </sheetViews>
  <sheetFormatPr defaultColWidth="1.1484375" defaultRowHeight="12.75" zeroHeight="1"/>
  <cols>
    <col min="1" max="1" width="6.28125" style="1" customWidth="1"/>
    <col min="2" max="2" width="48.57421875" style="1" customWidth="1"/>
    <col min="3" max="3" width="18.7109375" style="1" customWidth="1"/>
    <col min="4" max="4" width="17.421875" style="1" customWidth="1"/>
    <col min="5" max="5" width="22.7109375" style="1" customWidth="1"/>
    <col min="6" max="6" width="6.57421875" style="1" customWidth="1"/>
    <col min="7" max="7" width="5.421875" style="1" customWidth="1"/>
    <col min="8" max="8" width="4.7109375" style="1" customWidth="1"/>
    <col min="9" max="9" width="0.9921875" style="1" customWidth="1"/>
    <col min="10" max="10" width="2.421875" style="1" customWidth="1"/>
    <col min="11" max="11" width="17.57421875" style="1" customWidth="1"/>
    <col min="12" max="12" width="13.7109375" style="1" customWidth="1"/>
    <col min="13" max="19" width="0" style="1" hidden="1" customWidth="1"/>
    <col min="20" max="20" width="0" style="45" hidden="1" customWidth="1"/>
    <col min="21" max="16384" width="0" style="1" hidden="1" customWidth="1"/>
  </cols>
  <sheetData>
    <row r="1" ht="15" customHeight="1"/>
    <row r="2" spans="1:9" ht="18.75" customHeight="1">
      <c r="A2" s="80" t="s">
        <v>0</v>
      </c>
      <c r="B2" s="6"/>
      <c r="C2" s="7"/>
      <c r="D2" s="7"/>
      <c r="E2" s="7"/>
      <c r="F2" s="7"/>
      <c r="G2" s="7"/>
      <c r="H2" s="7"/>
      <c r="I2" s="8"/>
    </row>
    <row r="3" ht="15" customHeight="1"/>
    <row r="4" spans="10:12" ht="15" customHeight="1">
      <c r="J4" s="9"/>
      <c r="K4" s="10"/>
      <c r="L4" s="11"/>
    </row>
    <row r="5" spans="10:12" ht="15" customHeight="1">
      <c r="J5" s="9"/>
      <c r="K5" s="12" t="s">
        <v>1</v>
      </c>
      <c r="L5" s="13"/>
    </row>
    <row r="6" spans="1:12" ht="16.5" customHeight="1">
      <c r="A6" s="130"/>
      <c r="B6" s="131"/>
      <c r="C6" s="131"/>
      <c r="D6" s="132"/>
      <c r="E6" s="132"/>
      <c r="F6" s="133"/>
      <c r="G6" s="133"/>
      <c r="H6" s="134"/>
      <c r="I6" s="8"/>
      <c r="J6" s="9"/>
      <c r="K6" s="10"/>
      <c r="L6" s="11"/>
    </row>
    <row r="7" spans="1:12" ht="16.5" customHeight="1">
      <c r="A7" s="135"/>
      <c r="B7" s="136" t="s">
        <v>23</v>
      </c>
      <c r="C7" s="137"/>
      <c r="D7" s="138"/>
      <c r="E7" s="138"/>
      <c r="F7" s="8"/>
      <c r="G7" s="8"/>
      <c r="H7" s="139"/>
      <c r="I7" s="8"/>
      <c r="K7" s="24" t="s">
        <v>6</v>
      </c>
      <c r="L7" s="9"/>
    </row>
    <row r="8" spans="1:20" s="147" customFormat="1" ht="16.5" customHeight="1">
      <c r="A8" s="140"/>
      <c r="B8" s="141"/>
      <c r="C8" s="142" t="s">
        <v>39</v>
      </c>
      <c r="D8" s="143" t="s">
        <v>40</v>
      </c>
      <c r="E8" s="144">
        <f>VLOOKUP('Entertainment-Eating-Out'!$T$28,$P$15:$S$19,4,0)&amp;" amount"</f>
        <v>0</v>
      </c>
      <c r="F8" s="145"/>
      <c r="G8" s="145"/>
      <c r="H8" s="146"/>
      <c r="I8" s="31"/>
      <c r="T8" s="148"/>
    </row>
    <row r="9" spans="1:20" ht="16.5" customHeight="1">
      <c r="A9" s="135"/>
      <c r="B9" s="149" t="s">
        <v>74</v>
      </c>
      <c r="C9" s="177"/>
      <c r="D9" s="151">
        <v>0</v>
      </c>
      <c r="E9" s="152">
        <f>D9*VLOOKUP($T9,$P$15:$S$19,3,0)/VLOOKUP('Entertainment-Eating-Out'!$T$28,$P$15:$S$19,3,0)</f>
        <v>0</v>
      </c>
      <c r="F9" s="153"/>
      <c r="G9" s="153"/>
      <c r="H9" s="139"/>
      <c r="I9" s="8"/>
      <c r="J9" s="38"/>
      <c r="K9" s="39" t="s">
        <v>2</v>
      </c>
      <c r="L9" s="38"/>
      <c r="T9" s="154">
        <v>5</v>
      </c>
    </row>
    <row r="10" spans="1:20" ht="16.5" customHeight="1">
      <c r="A10" s="135"/>
      <c r="B10" s="149" t="s">
        <v>75</v>
      </c>
      <c r="C10" s="177"/>
      <c r="D10" s="151">
        <v>0</v>
      </c>
      <c r="E10" s="152">
        <f>D10*VLOOKUP($T10,$P$15:$S$19,3,0)/VLOOKUP('Entertainment-Eating-Out'!$T$28,$P$15:$S$19,3,0)</f>
        <v>0</v>
      </c>
      <c r="F10" s="153"/>
      <c r="G10" s="153"/>
      <c r="H10" s="139"/>
      <c r="I10" s="8"/>
      <c r="J10" s="42"/>
      <c r="K10" s="43" t="s">
        <v>9</v>
      </c>
      <c r="L10" s="44">
        <f>Income!$E$20</f>
        <v>0</v>
      </c>
      <c r="T10" s="154">
        <v>5</v>
      </c>
    </row>
    <row r="11" spans="1:20" ht="16.5" customHeight="1">
      <c r="A11" s="135"/>
      <c r="B11" s="149" t="s">
        <v>76</v>
      </c>
      <c r="C11" s="177"/>
      <c r="D11" s="151">
        <v>0</v>
      </c>
      <c r="E11" s="152">
        <f>D11*VLOOKUP($T11,$P$15:$S$19,3,0)/VLOOKUP('Entertainment-Eating-Out'!$T$28,$P$15:$S$19,3,0)</f>
        <v>0</v>
      </c>
      <c r="F11" s="153"/>
      <c r="G11" s="153"/>
      <c r="H11" s="139"/>
      <c r="I11" s="8"/>
      <c r="J11" s="9"/>
      <c r="K11" s="9"/>
      <c r="L11" s="47"/>
      <c r="T11" s="154">
        <v>1</v>
      </c>
    </row>
    <row r="12" spans="1:20" ht="16.5" customHeight="1">
      <c r="A12" s="135"/>
      <c r="B12" s="149" t="s">
        <v>77</v>
      </c>
      <c r="C12" s="177"/>
      <c r="D12" s="151">
        <v>0</v>
      </c>
      <c r="E12" s="152">
        <f>D12*VLOOKUP($T12,$P$15:$S$19,3,0)/VLOOKUP('Entertainment-Eating-Out'!$T$28,$P$15:$S$19,3,0)</f>
        <v>0</v>
      </c>
      <c r="F12" s="153"/>
      <c r="G12" s="153"/>
      <c r="H12" s="139"/>
      <c r="I12" s="50"/>
      <c r="J12" s="51" t="s">
        <v>11</v>
      </c>
      <c r="K12" s="52"/>
      <c r="L12" s="53">
        <f>L10</f>
        <v>0</v>
      </c>
      <c r="T12" s="154">
        <v>5</v>
      </c>
    </row>
    <row r="13" spans="1:20" ht="16.5" customHeight="1">
      <c r="A13" s="135"/>
      <c r="B13" s="149" t="s">
        <v>78</v>
      </c>
      <c r="C13" s="177"/>
      <c r="D13" s="151">
        <v>0</v>
      </c>
      <c r="E13" s="152">
        <f>D13*VLOOKUP($T13,$P$15:$S$19,3,0)/VLOOKUP('Entertainment-Eating-Out'!$T$28,$P$15:$S$19,3,0)</f>
        <v>0</v>
      </c>
      <c r="F13" s="153"/>
      <c r="G13" s="153"/>
      <c r="H13" s="139"/>
      <c r="I13" s="8"/>
      <c r="T13" s="154">
        <v>5</v>
      </c>
    </row>
    <row r="14" spans="1:20" ht="16.5" customHeight="1">
      <c r="A14" s="135"/>
      <c r="B14" s="149" t="s">
        <v>79</v>
      </c>
      <c r="C14" s="177"/>
      <c r="D14" s="151">
        <v>0</v>
      </c>
      <c r="E14" s="152">
        <f>D14*VLOOKUP($T14,$P$15:$S$19,3,0)/VLOOKUP('Entertainment-Eating-Out'!$T$28,$P$15:$S$19,3,0)</f>
        <v>0</v>
      </c>
      <c r="F14" s="153"/>
      <c r="G14" s="153"/>
      <c r="H14" s="139"/>
      <c r="I14" s="8"/>
      <c r="J14" s="38"/>
      <c r="K14" s="39" t="s">
        <v>3</v>
      </c>
      <c r="L14" s="55"/>
      <c r="Q14" s="1" t="s">
        <v>13</v>
      </c>
      <c r="R14" s="1" t="s">
        <v>45</v>
      </c>
      <c r="S14" s="1" t="s">
        <v>40</v>
      </c>
      <c r="T14" s="154">
        <v>3</v>
      </c>
    </row>
    <row r="15" spans="1:20" ht="16.5" customHeight="1">
      <c r="A15" s="135"/>
      <c r="B15" s="149" t="s">
        <v>49</v>
      </c>
      <c r="C15" s="177"/>
      <c r="D15" s="151">
        <v>0</v>
      </c>
      <c r="E15" s="152">
        <f>D15*VLOOKUP($T15,$P$15:$S$19,3,0)/VLOOKUP('Entertainment-Eating-Out'!$T$28,$P$15:$S$19,3,0)</f>
        <v>0</v>
      </c>
      <c r="F15" s="153"/>
      <c r="G15" s="153"/>
      <c r="H15" s="139"/>
      <c r="I15" s="8"/>
      <c r="J15" s="56"/>
      <c r="K15" s="57" t="s">
        <v>15</v>
      </c>
      <c r="L15" s="58">
        <f>'Financial-Commitments'!E23</f>
        <v>0</v>
      </c>
      <c r="P15" s="1">
        <v>1</v>
      </c>
      <c r="Q15" s="1">
        <f>Income!Q15</f>
        <v>0</v>
      </c>
      <c r="R15" s="1">
        <v>52</v>
      </c>
      <c r="S15" s="1">
        <f>Income!Q15</f>
        <v>0</v>
      </c>
      <c r="T15" s="154">
        <v>3</v>
      </c>
    </row>
    <row r="16" spans="1:19" ht="16.5" customHeight="1">
      <c r="A16" s="135"/>
      <c r="B16" s="155"/>
      <c r="C16" s="155"/>
      <c r="D16" s="156" t="s">
        <v>50</v>
      </c>
      <c r="E16" s="157">
        <f>SUM(E9:E15)</f>
        <v>0</v>
      </c>
      <c r="F16" s="153"/>
      <c r="G16" s="153"/>
      <c r="H16" s="139"/>
      <c r="I16" s="8"/>
      <c r="J16" s="56"/>
      <c r="K16" s="57" t="s">
        <v>18</v>
      </c>
      <c r="L16" s="58">
        <f>'Home-Utilities'!$E$15</f>
        <v>0</v>
      </c>
      <c r="P16" s="1">
        <v>2</v>
      </c>
      <c r="Q16" s="1">
        <f>Income!Q16</f>
        <v>0</v>
      </c>
      <c r="R16" s="1">
        <v>26</v>
      </c>
      <c r="S16" s="1">
        <f>Income!Q16</f>
        <v>0</v>
      </c>
    </row>
    <row r="17" spans="1:19" ht="16.5" customHeight="1">
      <c r="A17" s="135"/>
      <c r="B17" s="178" t="s">
        <v>25</v>
      </c>
      <c r="C17" s="179"/>
      <c r="D17" s="158"/>
      <c r="E17" s="157"/>
      <c r="F17" s="153"/>
      <c r="G17" s="153"/>
      <c r="H17" s="139"/>
      <c r="I17" s="8"/>
      <c r="J17" s="56"/>
      <c r="K17" s="57" t="s">
        <v>20</v>
      </c>
      <c r="L17" s="58">
        <f>'Home-Utilities'!$E$26</f>
        <v>0</v>
      </c>
      <c r="P17" s="1">
        <v>3</v>
      </c>
      <c r="Q17" s="1">
        <f>Income!Q17</f>
        <v>0</v>
      </c>
      <c r="R17" s="1">
        <v>12</v>
      </c>
      <c r="S17" s="1">
        <f>Income!Q17</f>
        <v>0</v>
      </c>
    </row>
    <row r="18" spans="1:19" ht="16.5" customHeight="1">
      <c r="A18" s="135"/>
      <c r="B18" s="173"/>
      <c r="C18" s="179"/>
      <c r="D18" s="180"/>
      <c r="E18" s="157"/>
      <c r="F18" s="153"/>
      <c r="G18" s="153"/>
      <c r="H18" s="139"/>
      <c r="I18" s="8"/>
      <c r="J18" s="56"/>
      <c r="K18" s="57" t="s">
        <v>23</v>
      </c>
      <c r="L18" s="58">
        <f>'Education-Health'!$E$16</f>
        <v>0</v>
      </c>
      <c r="P18" s="1">
        <v>4</v>
      </c>
      <c r="Q18" s="1">
        <f>Income!Q18</f>
        <v>0</v>
      </c>
      <c r="R18" s="1">
        <v>4</v>
      </c>
      <c r="S18" s="1">
        <f>Income!Q18</f>
        <v>0</v>
      </c>
    </row>
    <row r="19" spans="1:20" ht="16.5" customHeight="1">
      <c r="A19" s="135"/>
      <c r="B19" s="149" t="s">
        <v>80</v>
      </c>
      <c r="C19" s="177"/>
      <c r="D19" s="151">
        <v>0</v>
      </c>
      <c r="E19" s="152">
        <f>D19*VLOOKUP($T19,$P$15:$S$19,3,0)/VLOOKUP('Entertainment-Eating-Out'!$T$28,$P$15:$S$19,3,0)</f>
        <v>0</v>
      </c>
      <c r="F19" s="153"/>
      <c r="G19" s="153"/>
      <c r="H19" s="139"/>
      <c r="I19" s="8"/>
      <c r="J19" s="56"/>
      <c r="K19" s="57" t="s">
        <v>25</v>
      </c>
      <c r="L19" s="58">
        <f>'Education-Health'!$E$27</f>
        <v>0</v>
      </c>
      <c r="P19" s="1">
        <v>5</v>
      </c>
      <c r="Q19" s="1">
        <f>Income!Q19</f>
        <v>0</v>
      </c>
      <c r="R19" s="1">
        <v>1</v>
      </c>
      <c r="S19" s="1">
        <f>Income!Q19</f>
        <v>0</v>
      </c>
      <c r="T19" s="154">
        <v>3</v>
      </c>
    </row>
    <row r="20" spans="1:20" ht="16.5" customHeight="1">
      <c r="A20" s="135"/>
      <c r="B20" s="149" t="s">
        <v>81</v>
      </c>
      <c r="C20" s="177"/>
      <c r="D20" s="151">
        <v>0</v>
      </c>
      <c r="E20" s="152">
        <f>D20*VLOOKUP($T20,$P$15:$S$19,3,0)/VLOOKUP('Entertainment-Eating-Out'!$T$28,$P$15:$S$19,3,0)</f>
        <v>0</v>
      </c>
      <c r="F20" s="153"/>
      <c r="G20" s="153"/>
      <c r="H20" s="139"/>
      <c r="I20" s="8"/>
      <c r="J20" s="56"/>
      <c r="K20" s="57" t="s">
        <v>27</v>
      </c>
      <c r="L20" s="58">
        <f>'Shopping-Transport'!$E$17</f>
        <v>0</v>
      </c>
      <c r="T20" s="154">
        <v>3</v>
      </c>
    </row>
    <row r="21" spans="1:20" ht="16.5" customHeight="1">
      <c r="A21" s="135"/>
      <c r="B21" s="149" t="s">
        <v>82</v>
      </c>
      <c r="C21" s="177"/>
      <c r="D21" s="151">
        <v>0</v>
      </c>
      <c r="E21" s="152">
        <f>D21*VLOOKUP($T21,$P$15:$S$19,3,0)/VLOOKUP('Entertainment-Eating-Out'!$T$28,$P$15:$S$19,3,0)</f>
        <v>0</v>
      </c>
      <c r="F21" s="153"/>
      <c r="G21" s="153"/>
      <c r="H21" s="139"/>
      <c r="I21" s="8"/>
      <c r="J21" s="56"/>
      <c r="K21" s="57" t="s">
        <v>29</v>
      </c>
      <c r="L21" s="58">
        <f>'Shopping-Transport'!$E$27</f>
        <v>0</v>
      </c>
      <c r="T21" s="154">
        <v>5</v>
      </c>
    </row>
    <row r="22" spans="1:20" ht="16.5" customHeight="1">
      <c r="A22" s="135"/>
      <c r="B22" s="149" t="s">
        <v>83</v>
      </c>
      <c r="C22" s="177"/>
      <c r="D22" s="151">
        <v>0</v>
      </c>
      <c r="E22" s="152">
        <f>D22*VLOOKUP($T22,$P$15:$S$19,3,0)/VLOOKUP('Entertainment-Eating-Out'!$T$28,$P$15:$S$19,3,0)</f>
        <v>0</v>
      </c>
      <c r="F22" s="153"/>
      <c r="G22" s="153"/>
      <c r="H22" s="139"/>
      <c r="I22" s="8"/>
      <c r="J22" s="56"/>
      <c r="K22" s="57" t="s">
        <v>31</v>
      </c>
      <c r="L22" s="58">
        <f>'Entertainment-Eating-Out'!$E$19</f>
        <v>0</v>
      </c>
      <c r="T22" s="154">
        <v>5</v>
      </c>
    </row>
    <row r="23" spans="1:20" ht="16.5" customHeight="1">
      <c r="A23" s="135"/>
      <c r="B23" s="149" t="s">
        <v>84</v>
      </c>
      <c r="C23" s="177"/>
      <c r="D23" s="151">
        <v>0</v>
      </c>
      <c r="E23" s="152">
        <f>D23*VLOOKUP($T23,$P$15:$S$19,3,0)/VLOOKUP('Entertainment-Eating-Out'!$T$28,$P$15:$S$19,3,0)</f>
        <v>0</v>
      </c>
      <c r="F23" s="153"/>
      <c r="G23" s="153"/>
      <c r="H23" s="139"/>
      <c r="I23" s="8"/>
      <c r="J23" s="56"/>
      <c r="K23" s="57" t="s">
        <v>33</v>
      </c>
      <c r="L23" s="58">
        <f>'Entertainment-Eating-Out'!$E$27</f>
        <v>0</v>
      </c>
      <c r="T23" s="154">
        <v>5</v>
      </c>
    </row>
    <row r="24" spans="1:20" ht="16.5" customHeight="1">
      <c r="A24" s="135"/>
      <c r="B24" s="149" t="s">
        <v>85</v>
      </c>
      <c r="C24" s="177"/>
      <c r="D24" s="151">
        <v>0</v>
      </c>
      <c r="E24" s="152">
        <f>D24*VLOOKUP($T24,$P$15:$S$19,3,0)/VLOOKUP('Entertainment-Eating-Out'!$T$28,$P$15:$S$19,3,0)</f>
        <v>0</v>
      </c>
      <c r="F24" s="153"/>
      <c r="G24" s="153"/>
      <c r="H24" s="139"/>
      <c r="I24" s="8"/>
      <c r="J24" s="9"/>
      <c r="T24" s="154">
        <v>5</v>
      </c>
    </row>
    <row r="25" spans="1:20" ht="16.5" customHeight="1">
      <c r="A25" s="135"/>
      <c r="B25" s="149" t="s">
        <v>86</v>
      </c>
      <c r="C25" s="177"/>
      <c r="D25" s="151">
        <v>0</v>
      </c>
      <c r="E25" s="152">
        <f>D25*VLOOKUP($T25,$P$15:$S$19,3,0)/VLOOKUP('Entertainment-Eating-Out'!$T$28,$P$15:$S$19,3,0)</f>
        <v>0</v>
      </c>
      <c r="F25" s="153"/>
      <c r="G25" s="153"/>
      <c r="H25" s="139"/>
      <c r="I25" s="8"/>
      <c r="J25" s="51" t="s">
        <v>34</v>
      </c>
      <c r="K25" s="52"/>
      <c r="L25" s="53">
        <f>SUM(L15:L23)</f>
        <v>0</v>
      </c>
      <c r="T25" s="154">
        <v>5</v>
      </c>
    </row>
    <row r="26" spans="1:20" ht="16.5" customHeight="1">
      <c r="A26" s="135"/>
      <c r="B26" s="149" t="s">
        <v>61</v>
      </c>
      <c r="C26" s="177"/>
      <c r="D26" s="151">
        <v>0</v>
      </c>
      <c r="E26" s="152">
        <f>D26*VLOOKUP($T26,$P$15:$S$19,3,0)/VLOOKUP('Entertainment-Eating-Out'!$T$28,$P$15:$S$19,3,0)</f>
        <v>0</v>
      </c>
      <c r="F26" s="153"/>
      <c r="G26" s="153"/>
      <c r="H26" s="139"/>
      <c r="I26" s="8"/>
      <c r="J26" s="9"/>
      <c r="T26" s="154">
        <v>3</v>
      </c>
    </row>
    <row r="27" spans="1:12" ht="16.5" customHeight="1">
      <c r="A27" s="135"/>
      <c r="B27" s="155"/>
      <c r="C27" s="155"/>
      <c r="D27" s="156" t="s">
        <v>50</v>
      </c>
      <c r="E27" s="157">
        <f>SUM(E19:E26)</f>
        <v>0</v>
      </c>
      <c r="F27" s="153"/>
      <c r="G27" s="153"/>
      <c r="H27" s="139"/>
      <c r="I27" s="8"/>
      <c r="J27" s="9"/>
      <c r="K27" s="64"/>
      <c r="L27" s="65"/>
    </row>
    <row r="28" spans="1:12" ht="16.5" customHeight="1">
      <c r="A28" s="135"/>
      <c r="B28" s="153"/>
      <c r="C28" s="153"/>
      <c r="D28" s="159"/>
      <c r="E28" s="160"/>
      <c r="F28" s="153"/>
      <c r="G28" s="153"/>
      <c r="H28" s="139"/>
      <c r="I28" s="8"/>
      <c r="J28" s="66" t="s">
        <v>36</v>
      </c>
      <c r="L28" s="68">
        <f>L12-L25</f>
        <v>0</v>
      </c>
    </row>
    <row r="29" spans="1:12" ht="16.5" customHeight="1">
      <c r="A29" s="135"/>
      <c r="B29" s="153"/>
      <c r="C29" s="153"/>
      <c r="D29" s="159"/>
      <c r="E29" s="161"/>
      <c r="F29" s="153"/>
      <c r="G29" s="153"/>
      <c r="H29" s="139"/>
      <c r="I29" s="8"/>
      <c r="J29" s="9"/>
      <c r="K29" s="162"/>
      <c r="L29" s="69">
        <f>Results!$L$29</f>
        <v>0</v>
      </c>
    </row>
    <row r="30" spans="1:12" ht="16.5" customHeight="1">
      <c r="A30" s="135"/>
      <c r="B30" s="153"/>
      <c r="C30" s="153"/>
      <c r="D30" s="159"/>
      <c r="E30" s="161"/>
      <c r="F30" s="153"/>
      <c r="G30" s="153"/>
      <c r="H30" s="139"/>
      <c r="I30" s="8"/>
      <c r="J30" s="9"/>
      <c r="L30" s="71"/>
    </row>
    <row r="31" spans="1:12" ht="16.5" customHeight="1">
      <c r="A31" s="135"/>
      <c r="B31" s="8"/>
      <c r="C31" s="8"/>
      <c r="D31" s="138"/>
      <c r="E31" s="163"/>
      <c r="F31" s="8"/>
      <c r="G31" s="8"/>
      <c r="H31" s="139"/>
      <c r="I31" s="8"/>
      <c r="J31" s="9"/>
      <c r="K31" s="162"/>
      <c r="L31" s="162"/>
    </row>
    <row r="32" spans="1:12" ht="16.5" customHeight="1">
      <c r="A32" s="164"/>
      <c r="B32" s="165"/>
      <c r="C32" s="165"/>
      <c r="D32" s="166"/>
      <c r="E32" s="167"/>
      <c r="F32" s="165"/>
      <c r="G32" s="165"/>
      <c r="H32" s="168"/>
      <c r="I32" s="8"/>
      <c r="J32" s="9"/>
      <c r="L32" s="128"/>
    </row>
    <row r="33" spans="1:12" ht="15">
      <c r="A33" s="78"/>
      <c r="B33" s="79" t="s">
        <v>38</v>
      </c>
      <c r="J33" s="9"/>
      <c r="K33" s="9"/>
      <c r="L33" s="9"/>
    </row>
    <row r="35" ht="9" customHeight="1" hidden="1"/>
    <row r="36" ht="12.75" hidden="1">
      <c r="L36" s="181"/>
    </row>
    <row r="37" ht="12.75" hidden="1">
      <c r="L37" s="181"/>
    </row>
    <row r="38" ht="12.75" hidden="1">
      <c r="L38" s="181"/>
    </row>
    <row r="39" ht="12.75" hidden="1">
      <c r="L39" s="181"/>
    </row>
    <row r="40" ht="12.75" hidden="1">
      <c r="L40" s="181"/>
    </row>
  </sheetData>
  <sheetProtection sheet="1" selectLockedCells="1"/>
  <conditionalFormatting sqref="L28">
    <cfRule type="expression" priority="1" dxfId="0" stopIfTrue="1">
      <formula>$L$28&gt;0</formula>
    </cfRule>
    <cfRule type="expression" priority="2" dxfId="1" stopIfTrue="1">
      <formula>$L$28&lt;0</formula>
    </cfRule>
  </conditionalFormatting>
  <dataValidations count="1">
    <dataValidation type="whole" allowBlank="1" showErrorMessage="1" error="Please enter a number between $0 and $1,000,000" sqref="D9:D15 D19:D26">
      <formula1>0</formula1>
      <formula2>1000000</formula2>
    </dataValidation>
  </dataValidations>
  <hyperlinks>
    <hyperlink ref="B33" r:id="rId1" display="Source: www.moneysmart.gov.au"/>
  </hyperlinks>
  <printOptions/>
  <pageMargins left="0.5902777777777778" right="0.5902777777777778" top="0.5902777777777778" bottom="0.5909722222222222" header="0.5118055555555555" footer="0.31527777777777777"/>
  <pageSetup fitToHeight="1" fitToWidth="1" horizontalDpi="300" verticalDpi="300" orientation="landscape" paperSize="9"/>
  <headerFooter alignWithMargins="0">
    <oddFooter>&amp;CPage &amp;P</oddFooter>
  </headerFooter>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T33"/>
  <sheetViews>
    <sheetView showGridLines="0" showRowColHeaders="0" zoomScale="75" zoomScaleNormal="75" workbookViewId="0" topLeftCell="A1">
      <selection activeCell="B9" sqref="B9"/>
    </sheetView>
  </sheetViews>
  <sheetFormatPr defaultColWidth="1.1484375" defaultRowHeight="12.75" zeroHeight="1"/>
  <cols>
    <col min="1" max="1" width="6.28125" style="1" customWidth="1"/>
    <col min="2" max="2" width="49.140625" style="1" customWidth="1"/>
    <col min="3" max="3" width="18.7109375" style="1" customWidth="1"/>
    <col min="4" max="4" width="17.421875" style="1" customWidth="1"/>
    <col min="5" max="5" width="22.7109375" style="1" customWidth="1"/>
    <col min="6" max="6" width="6.57421875" style="1" customWidth="1"/>
    <col min="7" max="7" width="5.421875" style="1" customWidth="1"/>
    <col min="8" max="8" width="4.7109375" style="1" customWidth="1"/>
    <col min="9" max="9" width="0.9921875" style="1" customWidth="1"/>
    <col min="10" max="10" width="2.421875" style="1" customWidth="1"/>
    <col min="11" max="11" width="17.57421875" style="1" customWidth="1"/>
    <col min="12" max="12" width="15.00390625" style="1" customWidth="1"/>
    <col min="13" max="19" width="0" style="1" hidden="1" customWidth="1"/>
    <col min="20" max="20" width="0" style="45" hidden="1" customWidth="1"/>
    <col min="21" max="16384" width="0" style="1" hidden="1" customWidth="1"/>
  </cols>
  <sheetData>
    <row r="1" ht="15" customHeight="1"/>
    <row r="2" spans="1:9" ht="18.75" customHeight="1">
      <c r="A2" s="80" t="s">
        <v>0</v>
      </c>
      <c r="B2" s="6"/>
      <c r="C2" s="7"/>
      <c r="D2" s="7"/>
      <c r="E2" s="7"/>
      <c r="F2" s="7"/>
      <c r="G2" s="7"/>
      <c r="H2" s="7"/>
      <c r="I2" s="8"/>
    </row>
    <row r="3" ht="15" customHeight="1"/>
    <row r="4" spans="11:12" ht="15" customHeight="1">
      <c r="K4" s="10"/>
      <c r="L4" s="8"/>
    </row>
    <row r="5" spans="10:12" ht="15" customHeight="1">
      <c r="J5" s="9"/>
      <c r="K5" s="12" t="s">
        <v>1</v>
      </c>
      <c r="L5" s="13"/>
    </row>
    <row r="6" spans="1:12" ht="16.5" customHeight="1">
      <c r="A6" s="130"/>
      <c r="B6" s="131"/>
      <c r="C6" s="131"/>
      <c r="D6" s="132"/>
      <c r="E6" s="132"/>
      <c r="F6" s="133"/>
      <c r="G6" s="133"/>
      <c r="H6" s="134"/>
      <c r="I6" s="8"/>
      <c r="J6" s="9"/>
      <c r="K6" s="10"/>
      <c r="L6" s="11"/>
    </row>
    <row r="7" spans="1:12" ht="16.5" customHeight="1">
      <c r="A7" s="135"/>
      <c r="B7" s="136" t="s">
        <v>27</v>
      </c>
      <c r="C7" s="137"/>
      <c r="D7" s="138"/>
      <c r="E7" s="138"/>
      <c r="F7" s="8"/>
      <c r="G7" s="8"/>
      <c r="H7" s="139"/>
      <c r="I7" s="8"/>
      <c r="K7" s="24" t="s">
        <v>6</v>
      </c>
      <c r="L7" s="9"/>
    </row>
    <row r="8" spans="1:20" s="147" customFormat="1" ht="16.5" customHeight="1">
      <c r="A8" s="140"/>
      <c r="B8" s="141"/>
      <c r="C8" s="142" t="s">
        <v>39</v>
      </c>
      <c r="D8" s="143" t="s">
        <v>40</v>
      </c>
      <c r="E8" s="144">
        <f>VLOOKUP('Entertainment-Eating-Out'!$T$28,$P$15:$S$19,4,0)&amp;" amount"</f>
        <v>0</v>
      </c>
      <c r="F8" s="145"/>
      <c r="G8" s="145"/>
      <c r="H8" s="146"/>
      <c r="I8" s="31"/>
      <c r="T8" s="148"/>
    </row>
    <row r="9" spans="1:20" ht="16.5" customHeight="1">
      <c r="A9" s="135"/>
      <c r="B9" s="149" t="s">
        <v>87</v>
      </c>
      <c r="C9" s="182"/>
      <c r="D9" s="151">
        <v>0</v>
      </c>
      <c r="E9" s="152">
        <f>D9*VLOOKUP($T9,$P$15:$S$19,3,0)/VLOOKUP('Entertainment-Eating-Out'!$T$28,$P$15:$S$19,3,0)</f>
        <v>0</v>
      </c>
      <c r="F9" s="153"/>
      <c r="G9" s="153"/>
      <c r="H9" s="139"/>
      <c r="I9" s="8"/>
      <c r="J9" s="38"/>
      <c r="K9" s="39" t="s">
        <v>2</v>
      </c>
      <c r="L9" s="38"/>
      <c r="T9" s="154">
        <v>1</v>
      </c>
    </row>
    <row r="10" spans="1:20" ht="16.5" customHeight="1">
      <c r="A10" s="135"/>
      <c r="B10" s="149" t="s">
        <v>88</v>
      </c>
      <c r="C10" s="182"/>
      <c r="D10" s="151">
        <v>0</v>
      </c>
      <c r="E10" s="152">
        <f>D10*VLOOKUP($T10,$P$15:$S$19,3,0)/VLOOKUP('Entertainment-Eating-Out'!$T$28,$P$15:$S$19,3,0)</f>
        <v>0</v>
      </c>
      <c r="F10" s="153"/>
      <c r="G10" s="153"/>
      <c r="H10" s="139"/>
      <c r="I10" s="8"/>
      <c r="J10" s="42"/>
      <c r="K10" s="43" t="s">
        <v>9</v>
      </c>
      <c r="L10" s="44">
        <f>Income!$E$20</f>
        <v>0</v>
      </c>
      <c r="T10" s="154">
        <v>1</v>
      </c>
    </row>
    <row r="11" spans="1:20" ht="16.5" customHeight="1">
      <c r="A11" s="135"/>
      <c r="B11" s="149" t="s">
        <v>89</v>
      </c>
      <c r="C11" s="182"/>
      <c r="D11" s="151">
        <v>0</v>
      </c>
      <c r="E11" s="152">
        <f>D11*VLOOKUP($T11,$P$15:$S$19,3,0)/VLOOKUP('Entertainment-Eating-Out'!$T$28,$P$15:$S$19,3,0)</f>
        <v>0</v>
      </c>
      <c r="F11" s="153"/>
      <c r="G11" s="153"/>
      <c r="H11" s="139"/>
      <c r="I11" s="8"/>
      <c r="J11" s="9"/>
      <c r="K11" s="9"/>
      <c r="L11" s="47"/>
      <c r="T11" s="154">
        <v>1</v>
      </c>
    </row>
    <row r="12" spans="1:20" ht="16.5" customHeight="1">
      <c r="A12" s="135"/>
      <c r="B12" s="149" t="s">
        <v>90</v>
      </c>
      <c r="C12" s="182"/>
      <c r="D12" s="151">
        <v>0</v>
      </c>
      <c r="E12" s="152">
        <f>D12*VLOOKUP($T12,$P$15:$S$19,3,0)/VLOOKUP('Entertainment-Eating-Out'!$T$28,$P$15:$S$19,3,0)</f>
        <v>0</v>
      </c>
      <c r="F12" s="153"/>
      <c r="G12" s="153"/>
      <c r="H12" s="139"/>
      <c r="I12" s="50"/>
      <c r="J12" s="51" t="s">
        <v>11</v>
      </c>
      <c r="K12" s="52"/>
      <c r="L12" s="53">
        <f>L10</f>
        <v>0</v>
      </c>
      <c r="T12" s="154">
        <v>3</v>
      </c>
    </row>
    <row r="13" spans="1:20" ht="16.5" customHeight="1">
      <c r="A13" s="135"/>
      <c r="B13" s="149" t="s">
        <v>91</v>
      </c>
      <c r="C13" s="182"/>
      <c r="D13" s="151">
        <v>0</v>
      </c>
      <c r="E13" s="152">
        <f>D13*VLOOKUP($T13,$P$15:$S$19,3,0)/VLOOKUP('Entertainment-Eating-Out'!$T$28,$P$15:$S$19,3,0)</f>
        <v>0</v>
      </c>
      <c r="F13" s="153"/>
      <c r="G13" s="153"/>
      <c r="H13" s="139"/>
      <c r="I13" s="8"/>
      <c r="T13" s="154">
        <v>3</v>
      </c>
    </row>
    <row r="14" spans="1:20" ht="16.5" customHeight="1">
      <c r="A14" s="135"/>
      <c r="B14" s="149" t="s">
        <v>92</v>
      </c>
      <c r="C14" s="182"/>
      <c r="D14" s="151">
        <v>0</v>
      </c>
      <c r="E14" s="152">
        <f>D14*VLOOKUP($T14,$P$15:$S$19,3,0)/VLOOKUP('Entertainment-Eating-Out'!$T$28,$P$15:$S$19,3,0)</f>
        <v>0</v>
      </c>
      <c r="F14" s="153"/>
      <c r="G14" s="153"/>
      <c r="H14" s="139"/>
      <c r="I14" s="8"/>
      <c r="J14" s="38"/>
      <c r="K14" s="39" t="s">
        <v>3</v>
      </c>
      <c r="L14" s="55"/>
      <c r="Q14" s="1" t="s">
        <v>13</v>
      </c>
      <c r="R14" s="1" t="s">
        <v>45</v>
      </c>
      <c r="S14" s="1" t="s">
        <v>40</v>
      </c>
      <c r="T14" s="154">
        <v>4</v>
      </c>
    </row>
    <row r="15" spans="1:20" ht="16.5" customHeight="1">
      <c r="A15" s="135"/>
      <c r="B15" s="149" t="s">
        <v>93</v>
      </c>
      <c r="C15" s="182"/>
      <c r="D15" s="151">
        <v>0</v>
      </c>
      <c r="E15" s="152">
        <f>D15*VLOOKUP($T15,$P$15:$S$19,3,0)/VLOOKUP('Entertainment-Eating-Out'!$T$28,$P$15:$S$19,3,0)</f>
        <v>0</v>
      </c>
      <c r="F15" s="153"/>
      <c r="G15" s="153"/>
      <c r="H15" s="139"/>
      <c r="I15" s="8"/>
      <c r="J15" s="56"/>
      <c r="K15" s="57" t="s">
        <v>15</v>
      </c>
      <c r="L15" s="58">
        <f>'Financial-Commitments'!E23</f>
        <v>0</v>
      </c>
      <c r="P15" s="1">
        <v>1</v>
      </c>
      <c r="Q15" s="1">
        <f>Income!Q15</f>
        <v>0</v>
      </c>
      <c r="R15" s="1">
        <v>52</v>
      </c>
      <c r="S15" s="1">
        <f>Income!Q15</f>
        <v>0</v>
      </c>
      <c r="T15" s="154">
        <v>3</v>
      </c>
    </row>
    <row r="16" spans="1:20" ht="16.5" customHeight="1">
      <c r="A16" s="135"/>
      <c r="B16" s="149" t="s">
        <v>94</v>
      </c>
      <c r="C16" s="182"/>
      <c r="D16" s="151">
        <v>0</v>
      </c>
      <c r="E16" s="152">
        <f>D16*VLOOKUP($T16,$P$15:$S$19,3,0)/VLOOKUP('Entertainment-Eating-Out'!$T$28,$P$15:$S$19,3,0)</f>
        <v>0</v>
      </c>
      <c r="F16" s="153"/>
      <c r="G16" s="153"/>
      <c r="H16" s="139"/>
      <c r="I16" s="8"/>
      <c r="J16" s="56"/>
      <c r="K16" s="57" t="s">
        <v>18</v>
      </c>
      <c r="L16" s="58">
        <f>'Home-Utilities'!$E$15</f>
        <v>0</v>
      </c>
      <c r="P16" s="1">
        <v>2</v>
      </c>
      <c r="Q16" s="1">
        <f>Income!Q16</f>
        <v>0</v>
      </c>
      <c r="R16" s="1">
        <v>26</v>
      </c>
      <c r="S16" s="1">
        <f>Income!Q16</f>
        <v>0</v>
      </c>
      <c r="T16" s="154">
        <v>1</v>
      </c>
    </row>
    <row r="17" spans="1:19" ht="16.5" customHeight="1">
      <c r="A17" s="135"/>
      <c r="B17" s="155"/>
      <c r="C17" s="182"/>
      <c r="D17" s="156" t="s">
        <v>50</v>
      </c>
      <c r="E17" s="157">
        <f>SUM(E9:E16)</f>
        <v>0</v>
      </c>
      <c r="F17" s="153"/>
      <c r="G17" s="153"/>
      <c r="H17" s="139"/>
      <c r="I17" s="8"/>
      <c r="J17" s="56"/>
      <c r="K17" s="57" t="s">
        <v>20</v>
      </c>
      <c r="L17" s="58">
        <f>'Home-Utilities'!$E$26</f>
        <v>0</v>
      </c>
      <c r="P17" s="1">
        <v>3</v>
      </c>
      <c r="Q17" s="1">
        <f>Income!Q17</f>
        <v>0</v>
      </c>
      <c r="R17" s="1">
        <v>12</v>
      </c>
      <c r="S17" s="1">
        <f>Income!Q17</f>
        <v>0</v>
      </c>
    </row>
    <row r="18" spans="1:19" ht="16.5" customHeight="1">
      <c r="A18" s="135"/>
      <c r="B18" s="178" t="s">
        <v>29</v>
      </c>
      <c r="C18" s="182"/>
      <c r="D18" s="158"/>
      <c r="E18" s="157"/>
      <c r="F18" s="153"/>
      <c r="G18" s="153"/>
      <c r="H18" s="139"/>
      <c r="I18" s="8"/>
      <c r="J18" s="56"/>
      <c r="K18" s="57" t="s">
        <v>23</v>
      </c>
      <c r="L18" s="58">
        <f>'Education-Health'!$E$16</f>
        <v>0</v>
      </c>
      <c r="P18" s="1">
        <v>4</v>
      </c>
      <c r="Q18" s="1">
        <f>Income!Q18</f>
        <v>0</v>
      </c>
      <c r="R18" s="1">
        <v>4</v>
      </c>
      <c r="S18" s="1">
        <f>Income!Q18</f>
        <v>0</v>
      </c>
    </row>
    <row r="19" spans="1:19" ht="16.5" customHeight="1">
      <c r="A19" s="135"/>
      <c r="B19" s="173"/>
      <c r="C19" s="182"/>
      <c r="D19" s="180"/>
      <c r="E19" s="157"/>
      <c r="F19" s="153"/>
      <c r="G19" s="153"/>
      <c r="H19" s="139"/>
      <c r="I19" s="8"/>
      <c r="J19" s="56"/>
      <c r="K19" s="57" t="s">
        <v>25</v>
      </c>
      <c r="L19" s="58">
        <f>'Education-Health'!$E$27</f>
        <v>0</v>
      </c>
      <c r="P19" s="1">
        <v>5</v>
      </c>
      <c r="Q19" s="1">
        <f>Income!Q19</f>
        <v>0</v>
      </c>
      <c r="R19" s="1">
        <v>1</v>
      </c>
      <c r="S19" s="1">
        <f>Income!Q19</f>
        <v>0</v>
      </c>
    </row>
    <row r="20" spans="1:20" ht="16.5" customHeight="1">
      <c r="A20" s="135"/>
      <c r="B20" s="149" t="s">
        <v>95</v>
      </c>
      <c r="C20" s="182"/>
      <c r="D20" s="151">
        <v>0</v>
      </c>
      <c r="E20" s="152">
        <f>D20*VLOOKUP($T20,$P$15:$S$19,3,0)/VLOOKUP('Entertainment-Eating-Out'!$T$28,$P$15:$S$19,3,0)</f>
        <v>0</v>
      </c>
      <c r="F20" s="153"/>
      <c r="G20" s="153"/>
      <c r="H20" s="139"/>
      <c r="I20" s="8"/>
      <c r="J20" s="56"/>
      <c r="K20" s="57" t="s">
        <v>27</v>
      </c>
      <c r="L20" s="58">
        <f>'Shopping-Transport'!$E$17</f>
        <v>0</v>
      </c>
      <c r="T20" s="154">
        <v>5</v>
      </c>
    </row>
    <row r="21" spans="1:20" ht="16.5" customHeight="1">
      <c r="A21" s="135"/>
      <c r="B21" s="149" t="s">
        <v>96</v>
      </c>
      <c r="C21" s="182"/>
      <c r="D21" s="151">
        <v>0</v>
      </c>
      <c r="E21" s="152">
        <f>D21*VLOOKUP($T21,$P$15:$S$19,3,0)/VLOOKUP('Entertainment-Eating-Out'!$T$28,$P$15:$S$19,3,0)</f>
        <v>0</v>
      </c>
      <c r="F21" s="153"/>
      <c r="G21" s="153"/>
      <c r="H21" s="139"/>
      <c r="I21" s="8"/>
      <c r="J21" s="56"/>
      <c r="K21" s="57" t="s">
        <v>29</v>
      </c>
      <c r="L21" s="58">
        <f>'Shopping-Transport'!$E$27</f>
        <v>0</v>
      </c>
      <c r="T21" s="154">
        <v>5</v>
      </c>
    </row>
    <row r="22" spans="1:20" ht="16.5" customHeight="1">
      <c r="A22" s="135"/>
      <c r="B22" s="149" t="s">
        <v>97</v>
      </c>
      <c r="C22" s="182"/>
      <c r="D22" s="151">
        <v>0</v>
      </c>
      <c r="E22" s="152">
        <f>D22*VLOOKUP($T22,$P$15:$S$19,3,0)/VLOOKUP('Entertainment-Eating-Out'!$T$28,$P$15:$S$19,3,0)</f>
        <v>0</v>
      </c>
      <c r="F22" s="153"/>
      <c r="G22" s="153"/>
      <c r="H22" s="139"/>
      <c r="I22" s="8"/>
      <c r="J22" s="56"/>
      <c r="K22" s="57" t="s">
        <v>31</v>
      </c>
      <c r="L22" s="58">
        <f>'Entertainment-Eating-Out'!$E$19</f>
        <v>0</v>
      </c>
      <c r="T22" s="154">
        <v>5</v>
      </c>
    </row>
    <row r="23" spans="1:20" ht="16.5" customHeight="1">
      <c r="A23" s="135"/>
      <c r="B23" s="149" t="s">
        <v>98</v>
      </c>
      <c r="C23" s="182"/>
      <c r="D23" s="151">
        <v>0</v>
      </c>
      <c r="E23" s="152">
        <f>D23*VLOOKUP($T23,$P$15:$S$19,3,0)/VLOOKUP('Entertainment-Eating-Out'!$T$28,$P$15:$S$19,3,0)</f>
        <v>0</v>
      </c>
      <c r="F23" s="153"/>
      <c r="G23" s="153"/>
      <c r="H23" s="139"/>
      <c r="I23" s="8"/>
      <c r="J23" s="56"/>
      <c r="K23" s="57" t="s">
        <v>33</v>
      </c>
      <c r="L23" s="58">
        <f>'Entertainment-Eating-Out'!$E$27</f>
        <v>0</v>
      </c>
      <c r="T23" s="154">
        <v>2</v>
      </c>
    </row>
    <row r="24" spans="1:20" ht="16.5" customHeight="1">
      <c r="A24" s="135"/>
      <c r="B24" s="149" t="s">
        <v>99</v>
      </c>
      <c r="C24" s="182"/>
      <c r="D24" s="151">
        <v>0</v>
      </c>
      <c r="E24" s="152">
        <f>D24*VLOOKUP($T24,$P$15:$S$19,3,0)/VLOOKUP('Entertainment-Eating-Out'!$T$28,$P$15:$S$19,3,0)</f>
        <v>0</v>
      </c>
      <c r="F24" s="153"/>
      <c r="G24" s="153"/>
      <c r="H24" s="139"/>
      <c r="I24" s="8"/>
      <c r="J24" s="9"/>
      <c r="T24" s="154">
        <v>3</v>
      </c>
    </row>
    <row r="25" spans="1:20" ht="16.5" customHeight="1">
      <c r="A25" s="135"/>
      <c r="B25" s="149" t="s">
        <v>100</v>
      </c>
      <c r="C25" s="182"/>
      <c r="D25" s="151">
        <v>0</v>
      </c>
      <c r="E25" s="152">
        <f>D25*VLOOKUP($T25,$P$15:$S$19,3,0)/VLOOKUP('Entertainment-Eating-Out'!$T$28,$P$15:$S$19,3,0)</f>
        <v>0</v>
      </c>
      <c r="F25" s="153"/>
      <c r="G25" s="153"/>
      <c r="H25" s="139"/>
      <c r="I25" s="8"/>
      <c r="J25" s="51" t="s">
        <v>34</v>
      </c>
      <c r="K25" s="52"/>
      <c r="L25" s="53">
        <f>SUM(L15:L23)</f>
        <v>0</v>
      </c>
      <c r="T25" s="154">
        <v>1</v>
      </c>
    </row>
    <row r="26" spans="1:20" ht="16.5" customHeight="1">
      <c r="A26" s="135"/>
      <c r="B26" s="149" t="s">
        <v>61</v>
      </c>
      <c r="C26" s="182"/>
      <c r="D26" s="151">
        <v>0</v>
      </c>
      <c r="E26" s="152">
        <f>D26*VLOOKUP($T26,$P$15:$S$19,3,0)/VLOOKUP('Entertainment-Eating-Out'!$T$28,$P$15:$S$19,3,0)</f>
        <v>0</v>
      </c>
      <c r="F26" s="153"/>
      <c r="G26" s="153"/>
      <c r="H26" s="139"/>
      <c r="I26" s="8"/>
      <c r="J26" s="9"/>
      <c r="T26" s="154">
        <v>3</v>
      </c>
    </row>
    <row r="27" spans="1:12" ht="16.5" customHeight="1">
      <c r="A27" s="135"/>
      <c r="B27" s="155"/>
      <c r="C27" s="155"/>
      <c r="D27" s="156" t="s">
        <v>50</v>
      </c>
      <c r="E27" s="157">
        <f>SUM(E20:E26)</f>
        <v>0</v>
      </c>
      <c r="F27" s="153"/>
      <c r="G27" s="153"/>
      <c r="H27" s="139"/>
      <c r="I27" s="8"/>
      <c r="J27" s="9"/>
      <c r="K27" s="64"/>
      <c r="L27" s="65"/>
    </row>
    <row r="28" spans="1:12" ht="16.5" customHeight="1">
      <c r="A28" s="135"/>
      <c r="B28" s="153"/>
      <c r="C28" s="153"/>
      <c r="D28" s="153"/>
      <c r="E28" s="183"/>
      <c r="F28" s="153"/>
      <c r="G28" s="153"/>
      <c r="H28" s="139"/>
      <c r="I28" s="8"/>
      <c r="J28" s="66" t="s">
        <v>36</v>
      </c>
      <c r="L28" s="68">
        <f>L12-L25</f>
        <v>0</v>
      </c>
    </row>
    <row r="29" spans="1:12" ht="16.5" customHeight="1">
      <c r="A29" s="135"/>
      <c r="B29" s="153"/>
      <c r="C29" s="153"/>
      <c r="D29" s="159"/>
      <c r="E29" s="161"/>
      <c r="F29" s="153"/>
      <c r="G29" s="153"/>
      <c r="H29" s="139"/>
      <c r="I29" s="8"/>
      <c r="J29" s="9"/>
      <c r="K29" s="162"/>
      <c r="L29" s="69">
        <f>Results!$L$29</f>
        <v>0</v>
      </c>
    </row>
    <row r="30" spans="1:12" ht="16.5" customHeight="1">
      <c r="A30" s="135"/>
      <c r="B30" s="184"/>
      <c r="C30" s="153"/>
      <c r="D30" s="159"/>
      <c r="E30" s="161"/>
      <c r="F30" s="153"/>
      <c r="G30" s="153"/>
      <c r="H30" s="139"/>
      <c r="I30" s="8"/>
      <c r="J30" s="9"/>
      <c r="L30" s="71"/>
    </row>
    <row r="31" spans="1:12" ht="16.5" customHeight="1">
      <c r="A31" s="135"/>
      <c r="B31" s="8"/>
      <c r="C31" s="8"/>
      <c r="D31" s="138"/>
      <c r="E31" s="163"/>
      <c r="F31" s="8"/>
      <c r="G31" s="8"/>
      <c r="H31" s="139"/>
      <c r="I31" s="8"/>
      <c r="J31" s="9"/>
      <c r="K31" s="162"/>
      <c r="L31" s="162"/>
    </row>
    <row r="32" spans="1:12" ht="16.5" customHeight="1">
      <c r="A32" s="164"/>
      <c r="B32" s="165"/>
      <c r="C32" s="165"/>
      <c r="D32" s="166"/>
      <c r="E32" s="167"/>
      <c r="F32" s="165"/>
      <c r="G32" s="165"/>
      <c r="H32" s="168"/>
      <c r="I32" s="8"/>
      <c r="J32" s="9"/>
      <c r="L32" s="128"/>
    </row>
    <row r="33" spans="1:12" ht="15">
      <c r="A33" s="78"/>
      <c r="B33" s="79" t="s">
        <v>38</v>
      </c>
      <c r="J33" s="9"/>
      <c r="K33" s="9"/>
      <c r="L33" s="9"/>
    </row>
    <row r="35" ht="9" customHeight="1" hidden="1"/>
  </sheetData>
  <sheetProtection sheet="1" selectLockedCells="1"/>
  <conditionalFormatting sqref="L28">
    <cfRule type="expression" priority="1" dxfId="0" stopIfTrue="1">
      <formula>$L$28&gt;0</formula>
    </cfRule>
    <cfRule type="expression" priority="2" dxfId="1" stopIfTrue="1">
      <formula>$L$28&lt;0</formula>
    </cfRule>
  </conditionalFormatting>
  <dataValidations count="1">
    <dataValidation type="whole" allowBlank="1" showErrorMessage="1" error="Please enter a number between $0 and $1,000,000" sqref="D9:D16 D20:D26">
      <formula1>0</formula1>
      <formula2>1000000</formula2>
    </dataValidation>
  </dataValidations>
  <hyperlinks>
    <hyperlink ref="B33" r:id="rId1" display="Source: www.moneysmart.gov.au"/>
  </hyperlinks>
  <printOptions/>
  <pageMargins left="0.5902777777777778" right="0.5902777777777778" top="0.5902777777777778" bottom="0.5909722222222222" header="0.5118055555555555" footer="0.31527777777777777"/>
  <pageSetup fitToHeight="1" fitToWidth="1" horizontalDpi="300" verticalDpi="300" orientation="landscape" paperSize="9"/>
  <headerFooter alignWithMargins="0">
    <oddFooter>&amp;CPage &amp;P</oddFooter>
  </headerFooter>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2:T33"/>
  <sheetViews>
    <sheetView showGridLines="0" showRowColHeaders="0" zoomScale="75" zoomScaleNormal="75" workbookViewId="0" topLeftCell="B1">
      <selection activeCell="B9" sqref="B9"/>
    </sheetView>
  </sheetViews>
  <sheetFormatPr defaultColWidth="1.1484375" defaultRowHeight="12.75" zeroHeight="1"/>
  <cols>
    <col min="1" max="1" width="6.28125" style="1" customWidth="1"/>
    <col min="2" max="2" width="48.7109375" style="1" customWidth="1"/>
    <col min="3" max="3" width="18.7109375" style="1" customWidth="1"/>
    <col min="4" max="4" width="17.421875" style="1" customWidth="1"/>
    <col min="5" max="5" width="22.7109375" style="1" customWidth="1"/>
    <col min="6" max="6" width="6.57421875" style="1" customWidth="1"/>
    <col min="7" max="7" width="5.421875" style="1" customWidth="1"/>
    <col min="8" max="8" width="4.7109375" style="1" customWidth="1"/>
    <col min="9" max="9" width="0.9921875" style="1" customWidth="1"/>
    <col min="10" max="10" width="2.421875" style="1" customWidth="1"/>
    <col min="11" max="11" width="17.57421875" style="1" customWidth="1"/>
    <col min="12" max="12" width="15.140625" style="1" customWidth="1"/>
    <col min="13" max="19" width="0" style="1" hidden="1" customWidth="1"/>
    <col min="20" max="20" width="0" style="45" hidden="1" customWidth="1"/>
    <col min="21" max="16384" width="0" style="1" hidden="1" customWidth="1"/>
  </cols>
  <sheetData>
    <row r="1" ht="15" customHeight="1"/>
    <row r="2" spans="1:9" ht="18.75" customHeight="1">
      <c r="A2" s="80" t="s">
        <v>0</v>
      </c>
      <c r="B2" s="6"/>
      <c r="C2" s="7"/>
      <c r="D2" s="7"/>
      <c r="E2" s="7"/>
      <c r="F2" s="7"/>
      <c r="G2" s="7"/>
      <c r="H2" s="7"/>
      <c r="I2" s="8"/>
    </row>
    <row r="3" ht="15" customHeight="1"/>
    <row r="4" spans="9:13" ht="15" customHeight="1">
      <c r="I4" s="9"/>
      <c r="J4" s="9"/>
      <c r="K4" s="9"/>
      <c r="L4" s="11"/>
      <c r="M4" s="9"/>
    </row>
    <row r="5" spans="9:13" ht="15" customHeight="1">
      <c r="I5" s="9"/>
      <c r="J5" s="9"/>
      <c r="K5" s="12" t="s">
        <v>1</v>
      </c>
      <c r="L5" s="13"/>
      <c r="M5" s="9"/>
    </row>
    <row r="6" spans="1:13" ht="16.5" customHeight="1">
      <c r="A6" s="130"/>
      <c r="B6" s="131"/>
      <c r="C6" s="131"/>
      <c r="D6" s="132"/>
      <c r="E6" s="132"/>
      <c r="F6" s="133"/>
      <c r="G6" s="133"/>
      <c r="H6" s="134"/>
      <c r="I6" s="11"/>
      <c r="J6" s="9"/>
      <c r="K6" s="10"/>
      <c r="L6" s="11"/>
      <c r="M6" s="9"/>
    </row>
    <row r="7" spans="1:13" ht="16.5" customHeight="1">
      <c r="A7" s="135"/>
      <c r="B7" s="136" t="s">
        <v>31</v>
      </c>
      <c r="C7" s="170"/>
      <c r="D7" s="171"/>
      <c r="E7" s="171"/>
      <c r="F7" s="8"/>
      <c r="G7" s="8"/>
      <c r="H7" s="139"/>
      <c r="I7" s="11"/>
      <c r="K7" s="24" t="s">
        <v>6</v>
      </c>
      <c r="L7" s="9"/>
      <c r="M7" s="9"/>
    </row>
    <row r="8" spans="1:20" s="147" customFormat="1" ht="16.5" customHeight="1">
      <c r="A8" s="140"/>
      <c r="B8" s="141"/>
      <c r="C8" s="142" t="s">
        <v>39</v>
      </c>
      <c r="D8" s="143" t="s">
        <v>40</v>
      </c>
      <c r="E8" s="144">
        <f>VLOOKUP('Entertainment-Eating-Out'!$T$28,$P$15:$S$19,4,0)&amp;" amount"</f>
        <v>0</v>
      </c>
      <c r="F8" s="145"/>
      <c r="G8" s="145"/>
      <c r="H8" s="146"/>
      <c r="I8" s="185"/>
      <c r="M8" s="186"/>
      <c r="T8" s="148"/>
    </row>
    <row r="9" spans="1:20" ht="16.5" customHeight="1">
      <c r="A9" s="135"/>
      <c r="B9" s="149" t="s">
        <v>101</v>
      </c>
      <c r="C9" s="187"/>
      <c r="D9" s="151">
        <v>0</v>
      </c>
      <c r="E9" s="152">
        <f>D9*VLOOKUP($T9,$P$15:$S$19,3,0)/VLOOKUP('Entertainment-Eating-Out'!$T$28,$P$15:$S$19,3,0)</f>
        <v>0</v>
      </c>
      <c r="F9" s="153"/>
      <c r="G9" s="153"/>
      <c r="H9" s="139"/>
      <c r="I9" s="11"/>
      <c r="J9" s="38"/>
      <c r="K9" s="39" t="s">
        <v>2</v>
      </c>
      <c r="L9" s="38"/>
      <c r="M9" s="9"/>
      <c r="T9" s="154">
        <v>5</v>
      </c>
    </row>
    <row r="10" spans="1:20" ht="16.5" customHeight="1">
      <c r="A10" s="135"/>
      <c r="B10" s="149" t="s">
        <v>102</v>
      </c>
      <c r="C10" s="187"/>
      <c r="D10" s="151">
        <v>0</v>
      </c>
      <c r="E10" s="152">
        <f>D10*VLOOKUP($T10,$P$15:$S$19,3,0)/VLOOKUP('Entertainment-Eating-Out'!$T$28,$P$15:$S$19,3,0)</f>
        <v>0</v>
      </c>
      <c r="F10" s="153"/>
      <c r="G10" s="153"/>
      <c r="H10" s="139"/>
      <c r="I10" s="11"/>
      <c r="J10" s="42"/>
      <c r="K10" s="43" t="s">
        <v>9</v>
      </c>
      <c r="L10" s="44">
        <f>Income!$E$20</f>
        <v>0</v>
      </c>
      <c r="M10" s="9"/>
      <c r="T10" s="154">
        <v>1</v>
      </c>
    </row>
    <row r="11" spans="1:20" ht="16.5" customHeight="1">
      <c r="A11" s="135"/>
      <c r="B11" s="149" t="s">
        <v>103</v>
      </c>
      <c r="C11" s="187"/>
      <c r="D11" s="151">
        <v>0</v>
      </c>
      <c r="E11" s="152">
        <f>D11*VLOOKUP($T11,$P$15:$S$19,3,0)/VLOOKUP('Entertainment-Eating-Out'!$T$28,$P$15:$S$19,3,0)</f>
        <v>0</v>
      </c>
      <c r="F11" s="153"/>
      <c r="G11" s="153"/>
      <c r="H11" s="139"/>
      <c r="I11" s="11"/>
      <c r="J11" s="9"/>
      <c r="K11" s="9"/>
      <c r="L11" s="47"/>
      <c r="M11" s="9"/>
      <c r="T11" s="154">
        <v>1</v>
      </c>
    </row>
    <row r="12" spans="1:20" ht="16.5" customHeight="1">
      <c r="A12" s="135"/>
      <c r="B12" s="149" t="s">
        <v>104</v>
      </c>
      <c r="C12" s="187"/>
      <c r="D12" s="151">
        <v>0</v>
      </c>
      <c r="E12" s="152">
        <f>D12*VLOOKUP($T12,$P$15:$S$19,3,0)/VLOOKUP('Entertainment-Eating-Out'!$T$28,$P$15:$S$19,3,0)</f>
        <v>0</v>
      </c>
      <c r="F12" s="153"/>
      <c r="G12" s="153"/>
      <c r="H12" s="139"/>
      <c r="I12" s="188"/>
      <c r="J12" s="51" t="s">
        <v>11</v>
      </c>
      <c r="K12" s="52"/>
      <c r="L12" s="53">
        <f>L10</f>
        <v>0</v>
      </c>
      <c r="M12" s="9"/>
      <c r="T12" s="154">
        <v>3</v>
      </c>
    </row>
    <row r="13" spans="1:20" ht="16.5" customHeight="1">
      <c r="A13" s="135"/>
      <c r="B13" s="149" t="s">
        <v>105</v>
      </c>
      <c r="C13" s="187"/>
      <c r="D13" s="151">
        <v>0</v>
      </c>
      <c r="E13" s="152">
        <f>D13*VLOOKUP($T13,$P$15:$S$19,3,0)/VLOOKUP('Entertainment-Eating-Out'!$T$28,$P$15:$S$19,3,0)</f>
        <v>0</v>
      </c>
      <c r="F13" s="153"/>
      <c r="G13" s="153"/>
      <c r="H13" s="139"/>
      <c r="I13" s="11"/>
      <c r="M13" s="9"/>
      <c r="T13" s="154">
        <v>1</v>
      </c>
    </row>
    <row r="14" spans="1:20" ht="16.5" customHeight="1">
      <c r="A14" s="135"/>
      <c r="B14" s="149" t="s">
        <v>106</v>
      </c>
      <c r="C14" s="187"/>
      <c r="D14" s="151">
        <v>0</v>
      </c>
      <c r="E14" s="152">
        <f>D14*VLOOKUP($T14,$P$15:$S$19,3,0)/VLOOKUP('Entertainment-Eating-Out'!$T$28,$P$15:$S$19,3,0)</f>
        <v>0</v>
      </c>
      <c r="F14" s="153"/>
      <c r="G14" s="153"/>
      <c r="H14" s="139"/>
      <c r="I14" s="11"/>
      <c r="J14" s="38"/>
      <c r="K14" s="39" t="s">
        <v>3</v>
      </c>
      <c r="L14" s="55"/>
      <c r="M14" s="9"/>
      <c r="Q14" s="1" t="s">
        <v>13</v>
      </c>
      <c r="R14" s="1" t="s">
        <v>45</v>
      </c>
      <c r="S14" s="1" t="s">
        <v>40</v>
      </c>
      <c r="T14" s="154">
        <v>2</v>
      </c>
    </row>
    <row r="15" spans="1:20" ht="16.5" customHeight="1">
      <c r="A15" s="135"/>
      <c r="B15" s="149" t="s">
        <v>107</v>
      </c>
      <c r="C15" s="187"/>
      <c r="D15" s="151">
        <v>0</v>
      </c>
      <c r="E15" s="152">
        <f>D15*VLOOKUP($T15,$P$15:$S$19,3,0)/VLOOKUP('Entertainment-Eating-Out'!$T$28,$P$15:$S$19,3,0)</f>
        <v>0</v>
      </c>
      <c r="F15" s="153"/>
      <c r="G15" s="153"/>
      <c r="H15" s="139"/>
      <c r="I15" s="11"/>
      <c r="J15" s="56"/>
      <c r="K15" s="57" t="s">
        <v>15</v>
      </c>
      <c r="L15" s="58">
        <f>'Financial-Commitments'!E23</f>
        <v>0</v>
      </c>
      <c r="M15" s="9"/>
      <c r="P15" s="1">
        <v>1</v>
      </c>
      <c r="Q15" s="1">
        <f>Income!Q15</f>
        <v>0</v>
      </c>
      <c r="R15" s="1">
        <v>52</v>
      </c>
      <c r="S15" s="1">
        <f>Income!Q15</f>
        <v>0</v>
      </c>
      <c r="T15" s="154">
        <v>2</v>
      </c>
    </row>
    <row r="16" spans="1:20" ht="16.5" customHeight="1">
      <c r="A16" s="135"/>
      <c r="B16" s="149" t="s">
        <v>108</v>
      </c>
      <c r="C16" s="187"/>
      <c r="D16" s="151">
        <v>0</v>
      </c>
      <c r="E16" s="152">
        <f>D16*VLOOKUP($T16,$P$15:$S$19,3,0)/VLOOKUP('Entertainment-Eating-Out'!$T$28,$P$15:$S$19,3,0)</f>
        <v>0</v>
      </c>
      <c r="F16" s="153"/>
      <c r="G16" s="153"/>
      <c r="H16" s="139"/>
      <c r="I16" s="11"/>
      <c r="J16" s="56"/>
      <c r="K16" s="57" t="s">
        <v>18</v>
      </c>
      <c r="L16" s="58">
        <f>'Home-Utilities'!$E$15</f>
        <v>0</v>
      </c>
      <c r="M16" s="9"/>
      <c r="P16" s="1">
        <v>2</v>
      </c>
      <c r="Q16" s="1">
        <f>Income!Q16</f>
        <v>0</v>
      </c>
      <c r="R16" s="1">
        <v>26</v>
      </c>
      <c r="S16" s="1">
        <f>Income!Q16</f>
        <v>0</v>
      </c>
      <c r="T16" s="154">
        <v>1</v>
      </c>
    </row>
    <row r="17" spans="1:20" ht="16.5" customHeight="1">
      <c r="A17" s="135"/>
      <c r="B17" s="149" t="s">
        <v>109</v>
      </c>
      <c r="C17" s="187"/>
      <c r="D17" s="151">
        <v>0</v>
      </c>
      <c r="E17" s="152">
        <f>D17*VLOOKUP($T17,$P$15:$S$19,3,0)/VLOOKUP('Entertainment-Eating-Out'!$T$28,$P$15:$S$19,3,0)</f>
        <v>0</v>
      </c>
      <c r="F17" s="153"/>
      <c r="G17" s="153"/>
      <c r="H17" s="139"/>
      <c r="I17" s="11"/>
      <c r="J17" s="56"/>
      <c r="K17" s="57" t="s">
        <v>20</v>
      </c>
      <c r="L17" s="58">
        <f>'Home-Utilities'!$E$26</f>
        <v>0</v>
      </c>
      <c r="M17" s="9"/>
      <c r="P17" s="1">
        <v>3</v>
      </c>
      <c r="Q17" s="1">
        <f>Income!Q17</f>
        <v>0</v>
      </c>
      <c r="R17" s="1">
        <v>12</v>
      </c>
      <c r="S17" s="1">
        <f>Income!Q17</f>
        <v>0</v>
      </c>
      <c r="T17" s="154">
        <v>5</v>
      </c>
    </row>
    <row r="18" spans="1:20" ht="16.5" customHeight="1">
      <c r="A18" s="135"/>
      <c r="B18" s="149" t="s">
        <v>49</v>
      </c>
      <c r="C18" s="187"/>
      <c r="D18" s="151">
        <v>0</v>
      </c>
      <c r="E18" s="152">
        <f>D18*VLOOKUP($T18,$P$15:$S$19,3,0)/VLOOKUP('Entertainment-Eating-Out'!$T$28,$P$15:$S$19,3,0)</f>
        <v>0</v>
      </c>
      <c r="F18" s="153"/>
      <c r="G18" s="153"/>
      <c r="H18" s="139"/>
      <c r="I18" s="11"/>
      <c r="J18" s="56"/>
      <c r="K18" s="57" t="s">
        <v>23</v>
      </c>
      <c r="L18" s="58">
        <f>'Education-Health'!$E$16</f>
        <v>0</v>
      </c>
      <c r="M18" s="9"/>
      <c r="P18" s="1">
        <v>4</v>
      </c>
      <c r="Q18" s="1">
        <f>Income!Q18</f>
        <v>0</v>
      </c>
      <c r="R18" s="1">
        <v>4</v>
      </c>
      <c r="S18" s="1">
        <f>Income!Q18</f>
        <v>0</v>
      </c>
      <c r="T18" s="154">
        <v>3</v>
      </c>
    </row>
    <row r="19" spans="1:19" ht="16.5" customHeight="1">
      <c r="A19" s="135"/>
      <c r="B19" s="155"/>
      <c r="C19" s="187"/>
      <c r="D19" s="156" t="s">
        <v>50</v>
      </c>
      <c r="E19" s="157">
        <f>SUM(E9:E18)</f>
        <v>0</v>
      </c>
      <c r="F19" s="153"/>
      <c r="G19" s="153"/>
      <c r="H19" s="139"/>
      <c r="I19" s="11"/>
      <c r="J19" s="56"/>
      <c r="K19" s="57" t="s">
        <v>25</v>
      </c>
      <c r="L19" s="58">
        <f>'Education-Health'!$E$27</f>
        <v>0</v>
      </c>
      <c r="M19" s="9"/>
      <c r="P19" s="1">
        <v>5</v>
      </c>
      <c r="Q19" s="1">
        <f>Income!Q19</f>
        <v>0</v>
      </c>
      <c r="R19" s="1">
        <v>1</v>
      </c>
      <c r="S19" s="1">
        <f>Income!Q19</f>
        <v>0</v>
      </c>
    </row>
    <row r="20" spans="1:13" ht="16.5" customHeight="1">
      <c r="A20" s="135"/>
      <c r="B20" s="178" t="s">
        <v>33</v>
      </c>
      <c r="C20" s="187"/>
      <c r="D20" s="158"/>
      <c r="E20" s="157"/>
      <c r="F20" s="153"/>
      <c r="G20" s="153"/>
      <c r="H20" s="139"/>
      <c r="I20" s="11"/>
      <c r="J20" s="56"/>
      <c r="K20" s="57" t="s">
        <v>27</v>
      </c>
      <c r="L20" s="58">
        <f>'Shopping-Transport'!$E$17</f>
        <v>0</v>
      </c>
      <c r="M20" s="9"/>
    </row>
    <row r="21" spans="1:13" ht="16.5" customHeight="1">
      <c r="A21" s="135"/>
      <c r="B21" s="178"/>
      <c r="C21" s="187"/>
      <c r="D21" s="180"/>
      <c r="E21" s="157"/>
      <c r="F21" s="153"/>
      <c r="G21" s="153"/>
      <c r="H21" s="139"/>
      <c r="I21" s="11"/>
      <c r="J21" s="56"/>
      <c r="K21" s="57" t="s">
        <v>29</v>
      </c>
      <c r="L21" s="58">
        <f>'Shopping-Transport'!$E$27</f>
        <v>0</v>
      </c>
      <c r="M21" s="9"/>
    </row>
    <row r="22" spans="1:20" ht="16.5" customHeight="1">
      <c r="A22" s="135"/>
      <c r="B22" s="149" t="s">
        <v>110</v>
      </c>
      <c r="C22" s="187"/>
      <c r="D22" s="151">
        <v>0</v>
      </c>
      <c r="E22" s="152">
        <f>D22*VLOOKUP($T22,$P$15:$S$19,3,0)/VLOOKUP('Entertainment-Eating-Out'!$T$28,$P$15:$S$19,3,0)</f>
        <v>0</v>
      </c>
      <c r="F22" s="153"/>
      <c r="G22" s="153"/>
      <c r="H22" s="139"/>
      <c r="I22" s="11"/>
      <c r="J22" s="56"/>
      <c r="K22" s="57" t="s">
        <v>31</v>
      </c>
      <c r="L22" s="58">
        <f>'Entertainment-Eating-Out'!$E$19</f>
        <v>0</v>
      </c>
      <c r="M22" s="9"/>
      <c r="T22" s="154">
        <v>3</v>
      </c>
    </row>
    <row r="23" spans="1:20" ht="16.5" customHeight="1">
      <c r="A23" s="135"/>
      <c r="B23" s="149" t="s">
        <v>111</v>
      </c>
      <c r="C23" s="187"/>
      <c r="D23" s="151">
        <v>0</v>
      </c>
      <c r="E23" s="152">
        <f>D23*VLOOKUP($T23,$P$15:$S$19,3,0)/VLOOKUP('Entertainment-Eating-Out'!$T$28,$P$15:$S$19,3,0)</f>
        <v>0</v>
      </c>
      <c r="F23" s="153"/>
      <c r="G23" s="153"/>
      <c r="H23" s="139"/>
      <c r="I23" s="11"/>
      <c r="J23" s="56"/>
      <c r="K23" s="57" t="s">
        <v>33</v>
      </c>
      <c r="L23" s="58">
        <f>'Entertainment-Eating-Out'!$E$27</f>
        <v>0</v>
      </c>
      <c r="M23" s="9"/>
      <c r="T23" s="154">
        <v>1</v>
      </c>
    </row>
    <row r="24" spans="1:20" ht="16.5" customHeight="1">
      <c r="A24" s="135"/>
      <c r="B24" s="149" t="s">
        <v>112</v>
      </c>
      <c r="C24" s="187"/>
      <c r="D24" s="151">
        <v>0</v>
      </c>
      <c r="E24" s="152">
        <f>D24*VLOOKUP($T24,$P$15:$S$19,3,0)/VLOOKUP('Entertainment-Eating-Out'!$T$28,$P$15:$S$19,3,0)</f>
        <v>0</v>
      </c>
      <c r="F24" s="153"/>
      <c r="G24" s="153"/>
      <c r="H24" s="139"/>
      <c r="I24" s="11"/>
      <c r="J24" s="9"/>
      <c r="M24" s="9"/>
      <c r="T24" s="154">
        <v>1</v>
      </c>
    </row>
    <row r="25" spans="1:20" ht="16.5" customHeight="1">
      <c r="A25" s="135"/>
      <c r="B25" s="149" t="s">
        <v>113</v>
      </c>
      <c r="C25" s="187"/>
      <c r="D25" s="151">
        <v>0</v>
      </c>
      <c r="E25" s="152">
        <f>D25*VLOOKUP($T25,$P$15:$S$19,3,0)/VLOOKUP('Entertainment-Eating-Out'!$T$28,$P$15:$S$19,3,0)</f>
        <v>0</v>
      </c>
      <c r="F25" s="153"/>
      <c r="G25" s="153"/>
      <c r="H25" s="139"/>
      <c r="I25" s="11"/>
      <c r="J25" s="51" t="s">
        <v>34</v>
      </c>
      <c r="K25" s="52"/>
      <c r="L25" s="53">
        <f>SUM(L15:L23)</f>
        <v>0</v>
      </c>
      <c r="M25" s="9"/>
      <c r="T25" s="154">
        <v>1</v>
      </c>
    </row>
    <row r="26" spans="1:20" ht="16.5" customHeight="1">
      <c r="A26" s="135"/>
      <c r="B26" s="149" t="s">
        <v>61</v>
      </c>
      <c r="C26" s="187"/>
      <c r="D26" s="151">
        <v>0</v>
      </c>
      <c r="E26" s="152">
        <f>D26*VLOOKUP($T26,$P$15:$S$19,3,0)/VLOOKUP('Entertainment-Eating-Out'!$T$28,$P$15:$S$19,3,0)</f>
        <v>0</v>
      </c>
      <c r="F26" s="153"/>
      <c r="G26" s="153"/>
      <c r="H26" s="139"/>
      <c r="I26" s="11"/>
      <c r="J26" s="9"/>
      <c r="M26" s="9"/>
      <c r="T26" s="154">
        <v>3</v>
      </c>
    </row>
    <row r="27" spans="1:13" ht="16.5" customHeight="1">
      <c r="A27" s="135"/>
      <c r="B27" s="155"/>
      <c r="C27" s="179"/>
      <c r="D27" s="156" t="s">
        <v>50</v>
      </c>
      <c r="E27" s="157">
        <f>SUM(E22:E26)</f>
        <v>0</v>
      </c>
      <c r="F27" s="153"/>
      <c r="G27" s="153"/>
      <c r="H27" s="139"/>
      <c r="I27" s="11"/>
      <c r="J27" s="9"/>
      <c r="K27" s="64"/>
      <c r="L27" s="65"/>
      <c r="M27" s="9"/>
    </row>
    <row r="28" spans="1:20" ht="16.5" customHeight="1">
      <c r="A28" s="135"/>
      <c r="B28" s="174"/>
      <c r="C28" s="189"/>
      <c r="D28" s="175"/>
      <c r="E28" s="190"/>
      <c r="F28" s="153"/>
      <c r="G28" s="153"/>
      <c r="H28" s="139"/>
      <c r="I28" s="11"/>
      <c r="J28" s="66" t="s">
        <v>36</v>
      </c>
      <c r="L28" s="68">
        <f>L12-L25</f>
        <v>0</v>
      </c>
      <c r="M28" s="9"/>
      <c r="S28" s="191" t="s">
        <v>114</v>
      </c>
      <c r="T28" s="154">
        <v>3</v>
      </c>
    </row>
    <row r="29" spans="1:13" ht="16.5" customHeight="1">
      <c r="A29" s="135"/>
      <c r="B29" s="153"/>
      <c r="C29" s="192"/>
      <c r="D29" s="159"/>
      <c r="E29" s="193"/>
      <c r="F29" s="153"/>
      <c r="G29" s="153"/>
      <c r="H29" s="139"/>
      <c r="I29" s="11"/>
      <c r="J29" s="9"/>
      <c r="K29" s="162"/>
      <c r="L29" s="69">
        <f>Results!$L$29</f>
        <v>0</v>
      </c>
      <c r="M29" s="9"/>
    </row>
    <row r="30" spans="1:13" ht="16.5" customHeight="1">
      <c r="A30" s="135"/>
      <c r="B30" s="153"/>
      <c r="C30" s="153"/>
      <c r="D30" s="159"/>
      <c r="E30" s="161"/>
      <c r="F30" s="153"/>
      <c r="G30" s="153"/>
      <c r="H30" s="139"/>
      <c r="I30" s="11"/>
      <c r="J30" s="9"/>
      <c r="L30" s="71"/>
      <c r="M30" s="9"/>
    </row>
    <row r="31" spans="1:13" ht="16.5" customHeight="1">
      <c r="A31" s="135"/>
      <c r="B31" s="8"/>
      <c r="C31" s="8"/>
      <c r="D31" s="138"/>
      <c r="E31" s="163"/>
      <c r="F31" s="8"/>
      <c r="G31" s="8"/>
      <c r="H31" s="139"/>
      <c r="I31" s="11"/>
      <c r="J31" s="9"/>
      <c r="K31" s="162"/>
      <c r="L31" s="162"/>
      <c r="M31" s="9"/>
    </row>
    <row r="32" spans="1:13" ht="16.5" customHeight="1">
      <c r="A32" s="164"/>
      <c r="B32" s="165"/>
      <c r="C32" s="165"/>
      <c r="D32" s="166"/>
      <c r="E32" s="167"/>
      <c r="F32" s="165"/>
      <c r="G32" s="165"/>
      <c r="H32" s="168"/>
      <c r="I32" s="11"/>
      <c r="J32" s="9"/>
      <c r="L32" s="128"/>
      <c r="M32" s="9"/>
    </row>
    <row r="33" spans="1:20" s="194" customFormat="1" ht="15">
      <c r="A33" s="78"/>
      <c r="B33" s="79" t="s">
        <v>38</v>
      </c>
      <c r="I33" s="195"/>
      <c r="J33" s="195"/>
      <c r="K33" s="195"/>
      <c r="L33" s="195"/>
      <c r="M33" s="195"/>
      <c r="T33" s="196"/>
    </row>
    <row r="35" ht="9" customHeight="1" hidden="1"/>
  </sheetData>
  <sheetProtection sheet="1" selectLockedCells="1"/>
  <conditionalFormatting sqref="L28">
    <cfRule type="expression" priority="1" dxfId="0" stopIfTrue="1">
      <formula>$L$28&gt;0</formula>
    </cfRule>
    <cfRule type="expression" priority="2" dxfId="1" stopIfTrue="1">
      <formula>$L$28&lt;0</formula>
    </cfRule>
  </conditionalFormatting>
  <dataValidations count="2">
    <dataValidation type="whole" allowBlank="1" showErrorMessage="1" error="Please enter a number between $0 and $1,000,000" sqref="D9:D18 D22:D26">
      <formula1>0</formula1>
      <formula2>1000000</formula2>
    </dataValidation>
    <dataValidation type="list" allowBlank="1" showErrorMessage="1" sqref="C27:C28">
      <formula1>$Q$15:$Q$19</formula1>
      <formula2>0</formula2>
    </dataValidation>
  </dataValidations>
  <hyperlinks>
    <hyperlink ref="B33" r:id="rId1" display="Source: www.moneysmart.gov.au"/>
  </hyperlinks>
  <printOptions/>
  <pageMargins left="0.5902777777777778" right="0.5902777777777778" top="0.5902777777777778" bottom="0.5909722222222222" header="0.5118055555555555" footer="0.31527777777777777"/>
  <pageSetup fitToHeight="1" fitToWidth="1" horizontalDpi="300" verticalDpi="300" orientation="landscape" paperSize="9"/>
  <headerFooter alignWithMargins="0">
    <oddFooter>&amp;CPage &amp;P</oddFooter>
  </headerFooter>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R33"/>
  <sheetViews>
    <sheetView showGridLines="0" showRowColHeaders="0" zoomScale="75" zoomScaleNormal="75" workbookViewId="0" topLeftCell="A1">
      <selection activeCell="M1" sqref="M1"/>
    </sheetView>
  </sheetViews>
  <sheetFormatPr defaultColWidth="1.1484375" defaultRowHeight="12.75" zeroHeight="1"/>
  <cols>
    <col min="1" max="1" width="6.28125" style="2" customWidth="1"/>
    <col min="2" max="2" width="50.00390625" style="2" customWidth="1"/>
    <col min="3" max="3" width="13.8515625" style="2" customWidth="1"/>
    <col min="4" max="4" width="17.421875" style="2" customWidth="1"/>
    <col min="5" max="5" width="22.00390625" style="2" customWidth="1"/>
    <col min="6" max="6" width="6.57421875" style="2" customWidth="1"/>
    <col min="7" max="7" width="10.421875" style="2" customWidth="1"/>
    <col min="8" max="8" width="3.140625" style="2" customWidth="1"/>
    <col min="9" max="9" width="0.9921875" style="2" customWidth="1"/>
    <col min="10" max="10" width="2.421875" style="2" customWidth="1"/>
    <col min="11" max="11" width="17.57421875" style="2" customWidth="1"/>
    <col min="12" max="12" width="14.57421875" style="2" customWidth="1"/>
    <col min="13" max="16384" width="0" style="2" hidden="1" customWidth="1"/>
  </cols>
  <sheetData>
    <row r="1" ht="15" customHeight="1">
      <c r="L1" s="2" t="s">
        <v>115</v>
      </c>
    </row>
    <row r="2" spans="1:9" ht="18.75" customHeight="1">
      <c r="A2" s="80" t="s">
        <v>0</v>
      </c>
      <c r="B2" s="197"/>
      <c r="C2" s="82"/>
      <c r="D2" s="82"/>
      <c r="E2" s="82"/>
      <c r="F2" s="82"/>
      <c r="G2" s="82"/>
      <c r="H2" s="82"/>
      <c r="I2" s="83"/>
    </row>
    <row r="3" ht="15" customHeight="1"/>
    <row r="4" spans="9:12" ht="15" customHeight="1">
      <c r="I4" s="57"/>
      <c r="J4" s="57"/>
      <c r="K4" s="84"/>
      <c r="L4" s="85"/>
    </row>
    <row r="5" spans="9:18" ht="15" customHeight="1">
      <c r="I5" s="57"/>
      <c r="J5" s="57"/>
      <c r="K5" s="86" t="s">
        <v>1</v>
      </c>
      <c r="L5" s="87"/>
      <c r="N5" s="2" t="s">
        <v>2</v>
      </c>
      <c r="O5" s="2" t="s">
        <v>3</v>
      </c>
      <c r="R5" s="2" t="s">
        <v>4</v>
      </c>
    </row>
    <row r="6" spans="1:12" ht="16.5" customHeight="1">
      <c r="A6" s="88"/>
      <c r="B6" s="89"/>
      <c r="C6" s="89"/>
      <c r="D6" s="90"/>
      <c r="E6" s="90"/>
      <c r="F6" s="91"/>
      <c r="G6" s="91"/>
      <c r="H6" s="92"/>
      <c r="I6" s="85"/>
      <c r="J6" s="57"/>
      <c r="K6" s="84"/>
      <c r="L6" s="85"/>
    </row>
    <row r="7" spans="1:12" ht="16.5" customHeight="1">
      <c r="A7" s="198"/>
      <c r="B7" s="199" t="s">
        <v>1</v>
      </c>
      <c r="C7" s="199"/>
      <c r="D7" s="199"/>
      <c r="E7" s="199"/>
      <c r="F7" s="199"/>
      <c r="G7" s="199"/>
      <c r="H7" s="97"/>
      <c r="I7" s="85"/>
      <c r="K7" s="24" t="s">
        <v>6</v>
      </c>
      <c r="L7" s="57"/>
    </row>
    <row r="8" spans="1:18" s="32" customFormat="1" ht="16.5" customHeight="1">
      <c r="A8" s="98"/>
      <c r="B8" s="199"/>
      <c r="C8" s="199"/>
      <c r="D8" s="199"/>
      <c r="E8" s="199"/>
      <c r="F8" s="199"/>
      <c r="G8" s="199"/>
      <c r="H8" s="104"/>
      <c r="I8" s="43"/>
      <c r="N8" s="33">
        <f>L10</f>
        <v>0</v>
      </c>
      <c r="O8" s="32">
        <v>0</v>
      </c>
      <c r="R8" s="32">
        <v>0</v>
      </c>
    </row>
    <row r="9" spans="1:12" ht="16.5" customHeight="1">
      <c r="A9" s="93"/>
      <c r="B9" s="200" t="s">
        <v>116</v>
      </c>
      <c r="C9" s="113"/>
      <c r="D9" s="113"/>
      <c r="E9" s="113"/>
      <c r="F9" s="111"/>
      <c r="G9" s="111"/>
      <c r="H9" s="97"/>
      <c r="I9" s="85"/>
      <c r="J9" s="38"/>
      <c r="K9" s="39" t="s">
        <v>2</v>
      </c>
      <c r="L9" s="38"/>
    </row>
    <row r="10" spans="1:12" ht="16.5" customHeight="1">
      <c r="A10" s="93"/>
      <c r="B10" s="113">
        <f>IF(ROUND($L$28,0)=0,"You are spending what you earn.",IF($L$28&gt;0,"You are spending $"&amp;TEXT($L$28,"#,###")&amp;" per "&amp;TEXT(Q25,"general")&amp;" less than you earn.","You are spending $"&amp;TEXT(-$L$28,"#,###")&amp;" per "&amp;TEXT(Q25,"general")&amp;" more than you earn."))</f>
        <v>0</v>
      </c>
      <c r="C10" s="113"/>
      <c r="D10" s="113"/>
      <c r="E10" s="113"/>
      <c r="F10" s="111"/>
      <c r="G10" s="111"/>
      <c r="H10" s="97"/>
      <c r="I10" s="85"/>
      <c r="J10" s="42"/>
      <c r="K10" s="43" t="s">
        <v>9</v>
      </c>
      <c r="L10" s="44">
        <f>Income!$E$20</f>
        <v>0</v>
      </c>
    </row>
    <row r="11" spans="1:18" ht="16.5" customHeight="1">
      <c r="A11" s="93"/>
      <c r="B11" s="113">
        <f>IF(ROUND($L$28,0)=0,"Your life would be less stressful if you saved a little for a rainy day.",IF($L$28&gt;0,"Congratulations!","Time to take action!"))</f>
        <v>0</v>
      </c>
      <c r="C11" s="113"/>
      <c r="D11" s="113"/>
      <c r="E11" s="113"/>
      <c r="F11" s="111"/>
      <c r="G11" s="111"/>
      <c r="H11" s="97"/>
      <c r="I11" s="85"/>
      <c r="J11" s="9"/>
      <c r="K11" s="9"/>
      <c r="L11" s="47"/>
      <c r="N11" s="2">
        <v>0</v>
      </c>
      <c r="O11" s="48">
        <f aca="true" t="shared" si="0" ref="O11:O19">L13</f>
        <v>0</v>
      </c>
      <c r="R11" s="2">
        <v>0</v>
      </c>
    </row>
    <row r="12" spans="1:18" ht="16.5" customHeight="1">
      <c r="A12" s="93"/>
      <c r="B12" s="113"/>
      <c r="C12" s="117"/>
      <c r="D12" s="201"/>
      <c r="E12" s="201"/>
      <c r="F12" s="117"/>
      <c r="G12" s="117"/>
      <c r="H12" s="97"/>
      <c r="I12" s="188"/>
      <c r="J12" s="51" t="s">
        <v>11</v>
      </c>
      <c r="K12" s="52"/>
      <c r="L12" s="53">
        <f>L10</f>
        <v>0</v>
      </c>
      <c r="N12" s="2">
        <v>0</v>
      </c>
      <c r="O12" s="48">
        <f t="shared" si="0"/>
        <v>0</v>
      </c>
      <c r="R12" s="2">
        <v>0</v>
      </c>
    </row>
    <row r="13" spans="1:18" ht="16.5" customHeight="1">
      <c r="A13" s="93"/>
      <c r="B13" s="117"/>
      <c r="C13" s="117"/>
      <c r="D13" s="201"/>
      <c r="E13" s="201"/>
      <c r="F13" s="117"/>
      <c r="G13" s="117"/>
      <c r="H13" s="97"/>
      <c r="I13" s="85"/>
      <c r="J13" s="1"/>
      <c r="K13" s="1"/>
      <c r="L13" s="1"/>
      <c r="N13" s="2">
        <v>0</v>
      </c>
      <c r="O13" s="48">
        <f t="shared" si="0"/>
        <v>0</v>
      </c>
      <c r="R13" s="2">
        <v>0</v>
      </c>
    </row>
    <row r="14" spans="1:18" ht="16.5" customHeight="1">
      <c r="A14" s="93"/>
      <c r="B14" s="202" t="s">
        <v>117</v>
      </c>
      <c r="C14" s="202"/>
      <c r="D14" s="202"/>
      <c r="E14" s="202"/>
      <c r="F14" s="202"/>
      <c r="G14" s="202"/>
      <c r="H14" s="97"/>
      <c r="I14" s="85"/>
      <c r="J14" s="38"/>
      <c r="K14" s="39" t="s">
        <v>3</v>
      </c>
      <c r="L14" s="55"/>
      <c r="N14" s="2">
        <v>0</v>
      </c>
      <c r="O14" s="48">
        <f t="shared" si="0"/>
        <v>0</v>
      </c>
      <c r="Q14" s="2" t="s">
        <v>13</v>
      </c>
      <c r="R14" s="2">
        <v>0</v>
      </c>
    </row>
    <row r="15" spans="1:18" ht="16.5" customHeight="1">
      <c r="A15" s="93"/>
      <c r="B15" s="202"/>
      <c r="C15" s="202"/>
      <c r="D15" s="202"/>
      <c r="E15" s="202"/>
      <c r="F15" s="202"/>
      <c r="G15" s="202"/>
      <c r="H15" s="97"/>
      <c r="I15" s="85"/>
      <c r="J15" s="56"/>
      <c r="K15" s="57" t="s">
        <v>15</v>
      </c>
      <c r="L15" s="58">
        <f>'Financial-Commitments'!E23</f>
        <v>0</v>
      </c>
      <c r="N15" s="2">
        <v>0</v>
      </c>
      <c r="O15" s="48">
        <f t="shared" si="0"/>
        <v>0</v>
      </c>
      <c r="P15" s="2">
        <v>1</v>
      </c>
      <c r="Q15" s="2">
        <f>Income!Q15</f>
        <v>0</v>
      </c>
      <c r="R15" s="2">
        <v>0</v>
      </c>
    </row>
    <row r="16" spans="1:18" ht="16.5" customHeight="1">
      <c r="A16" s="93"/>
      <c r="B16" s="113">
        <f aca="true" t="shared" si="1" ref="B16:B20">"      "&amp;$D17</f>
        <v>0</v>
      </c>
      <c r="C16" s="203"/>
      <c r="D16" s="203" t="s">
        <v>118</v>
      </c>
      <c r="E16" s="203"/>
      <c r="F16" s="203"/>
      <c r="G16" s="203"/>
      <c r="H16" s="97"/>
      <c r="I16" s="85"/>
      <c r="J16" s="56"/>
      <c r="K16" s="57" t="s">
        <v>18</v>
      </c>
      <c r="L16" s="58">
        <f>'Home-Utilities'!$E$15</f>
        <v>0</v>
      </c>
      <c r="N16" s="2">
        <v>0</v>
      </c>
      <c r="O16" s="48">
        <f t="shared" si="0"/>
        <v>0</v>
      </c>
      <c r="P16" s="2">
        <v>2</v>
      </c>
      <c r="Q16" s="2">
        <f>Income!Q16</f>
        <v>0</v>
      </c>
      <c r="R16" s="2">
        <v>0</v>
      </c>
    </row>
    <row r="17" spans="1:18" ht="16.5" customHeight="1">
      <c r="A17" s="93"/>
      <c r="B17" s="113">
        <f t="shared" si="1"/>
        <v>0</v>
      </c>
      <c r="C17" s="203"/>
      <c r="D17" s="203" t="s">
        <v>119</v>
      </c>
      <c r="E17" s="203">
        <f>L15</f>
        <v>0</v>
      </c>
      <c r="F17" s="203"/>
      <c r="G17" s="203"/>
      <c r="H17" s="97"/>
      <c r="I17" s="85"/>
      <c r="J17" s="56"/>
      <c r="K17" s="57" t="s">
        <v>20</v>
      </c>
      <c r="L17" s="58">
        <f>'Home-Utilities'!$E$26</f>
        <v>0</v>
      </c>
      <c r="N17" s="2">
        <v>0</v>
      </c>
      <c r="O17" s="48">
        <f t="shared" si="0"/>
        <v>0</v>
      </c>
      <c r="P17" s="2">
        <v>3</v>
      </c>
      <c r="Q17" s="2">
        <f>Income!Q17</f>
        <v>0</v>
      </c>
      <c r="R17" s="2">
        <v>0</v>
      </c>
    </row>
    <row r="18" spans="1:18" ht="16.5" customHeight="1">
      <c r="A18" s="93"/>
      <c r="B18" s="113">
        <f t="shared" si="1"/>
        <v>0</v>
      </c>
      <c r="C18" s="203"/>
      <c r="D18" s="203" t="s">
        <v>120</v>
      </c>
      <c r="E18" s="203">
        <f>L16+L17</f>
        <v>0</v>
      </c>
      <c r="F18" s="203"/>
      <c r="G18" s="203"/>
      <c r="H18" s="204"/>
      <c r="I18" s="85"/>
      <c r="J18" s="56"/>
      <c r="K18" s="57" t="s">
        <v>23</v>
      </c>
      <c r="L18" s="58">
        <f>'Education-Health'!$E$16</f>
        <v>0</v>
      </c>
      <c r="N18" s="2">
        <v>0</v>
      </c>
      <c r="O18" s="48">
        <f t="shared" si="0"/>
        <v>0</v>
      </c>
      <c r="P18" s="2">
        <v>4</v>
      </c>
      <c r="Q18" s="2">
        <f>Income!Q18</f>
        <v>0</v>
      </c>
      <c r="R18" s="2">
        <v>0</v>
      </c>
    </row>
    <row r="19" spans="1:18" ht="16.5" customHeight="1">
      <c r="A19" s="205"/>
      <c r="B19" s="113">
        <f t="shared" si="1"/>
        <v>0</v>
      </c>
      <c r="C19" s="203"/>
      <c r="D19" s="203" t="s">
        <v>121</v>
      </c>
      <c r="E19" s="203">
        <f>L18+L19</f>
        <v>0</v>
      </c>
      <c r="F19" s="203"/>
      <c r="G19" s="203"/>
      <c r="H19" s="204"/>
      <c r="I19" s="85"/>
      <c r="J19" s="56"/>
      <c r="K19" s="57" t="s">
        <v>25</v>
      </c>
      <c r="L19" s="58">
        <f>'Education-Health'!$E$27</f>
        <v>0</v>
      </c>
      <c r="N19" s="2">
        <v>0</v>
      </c>
      <c r="O19" s="48">
        <f t="shared" si="0"/>
        <v>0</v>
      </c>
      <c r="P19" s="2">
        <v>5</v>
      </c>
      <c r="Q19" s="2">
        <f>Income!Q19</f>
        <v>0</v>
      </c>
      <c r="R19" s="2">
        <v>0</v>
      </c>
    </row>
    <row r="20" spans="1:18" ht="16.5" customHeight="1">
      <c r="A20" s="205"/>
      <c r="B20" s="113">
        <f t="shared" si="1"/>
        <v>0</v>
      </c>
      <c r="C20" s="203"/>
      <c r="D20" s="203" t="s">
        <v>122</v>
      </c>
      <c r="E20" s="203">
        <f>L20+L21</f>
        <v>0</v>
      </c>
      <c r="F20" s="203"/>
      <c r="G20" s="203"/>
      <c r="H20" s="204"/>
      <c r="I20" s="85"/>
      <c r="J20" s="56"/>
      <c r="K20" s="57" t="s">
        <v>27</v>
      </c>
      <c r="L20" s="58">
        <f>'Shopping-Transport'!$E$17</f>
        <v>0</v>
      </c>
      <c r="N20" s="2">
        <v>0</v>
      </c>
      <c r="O20" s="2">
        <v>0</v>
      </c>
      <c r="R20" s="48">
        <f>IF(L32&gt;=0,L32,0)</f>
        <v>0</v>
      </c>
    </row>
    <row r="21" spans="1:18" ht="16.5" customHeight="1">
      <c r="A21" s="205"/>
      <c r="C21" s="203"/>
      <c r="D21" s="203" t="s">
        <v>123</v>
      </c>
      <c r="E21" s="203">
        <f>L22+L23</f>
        <v>0</v>
      </c>
      <c r="F21" s="203"/>
      <c r="G21" s="203"/>
      <c r="H21" s="204"/>
      <c r="I21" s="85"/>
      <c r="J21" s="56"/>
      <c r="K21" s="57" t="s">
        <v>29</v>
      </c>
      <c r="L21" s="58">
        <f>'Shopping-Transport'!$E$27</f>
        <v>0</v>
      </c>
      <c r="N21" s="2">
        <v>0</v>
      </c>
      <c r="O21" s="2">
        <v>0</v>
      </c>
      <c r="R21" s="48">
        <f>IF(L32&lt;0,L32,0)</f>
        <v>0</v>
      </c>
    </row>
    <row r="22" spans="1:12" ht="16.5" customHeight="1">
      <c r="A22" s="205"/>
      <c r="C22" s="203"/>
      <c r="D22" s="203"/>
      <c r="E22" s="203"/>
      <c r="F22" s="203"/>
      <c r="G22" s="203"/>
      <c r="H22" s="204"/>
      <c r="I22" s="85"/>
      <c r="J22" s="56"/>
      <c r="K22" s="57" t="s">
        <v>31</v>
      </c>
      <c r="L22" s="58">
        <f>'Entertainment-Eating-Out'!$E$19</f>
        <v>0</v>
      </c>
    </row>
    <row r="23" spans="1:12" ht="16.5" customHeight="1">
      <c r="A23" s="205"/>
      <c r="C23" s="203"/>
      <c r="D23" s="203"/>
      <c r="E23" s="203"/>
      <c r="F23" s="203"/>
      <c r="G23" s="203"/>
      <c r="H23" s="204"/>
      <c r="I23" s="85"/>
      <c r="J23" s="56"/>
      <c r="K23" s="57" t="s">
        <v>33</v>
      </c>
      <c r="L23" s="58">
        <f>'Entertainment-Eating-Out'!$E$27</f>
        <v>0</v>
      </c>
    </row>
    <row r="24" spans="1:12" ht="16.5" customHeight="1">
      <c r="A24" s="205"/>
      <c r="B24" s="200" t="s">
        <v>124</v>
      </c>
      <c r="C24" s="113"/>
      <c r="D24" s="113"/>
      <c r="E24" s="113"/>
      <c r="F24" s="111"/>
      <c r="G24" s="111"/>
      <c r="H24" s="204"/>
      <c r="I24" s="85"/>
      <c r="J24" s="9"/>
      <c r="K24" s="1"/>
      <c r="L24" s="1"/>
    </row>
    <row r="25" spans="1:17" ht="16.5" customHeight="1">
      <c r="A25" s="205"/>
      <c r="B25" s="113">
        <f>IF(ROUND(L28,0)=0,"1) Work back through the budget planner to see where you could cut down on spending.",IF(L28&gt;0,"1) Do a reality check. Is your bank account going up each month? If the results don't match, track your actual","1) Work back through the budget planner starting with 'Entertainment' to see where you could cut down on spending."))</f>
        <v>0</v>
      </c>
      <c r="C25" s="113"/>
      <c r="D25" s="113"/>
      <c r="E25" s="113"/>
      <c r="F25" s="111"/>
      <c r="G25" s="111"/>
      <c r="H25" s="204"/>
      <c r="I25" s="85"/>
      <c r="J25" s="51" t="s">
        <v>34</v>
      </c>
      <c r="K25" s="52"/>
      <c r="L25" s="53">
        <f>SUM(L15:L23)</f>
        <v>0</v>
      </c>
      <c r="Q25" s="2">
        <f>VLOOKUP('Entertainment-Eating-Out'!$T$28,$P$26:$Q$30,2,0)</f>
        <v>0</v>
      </c>
    </row>
    <row r="26" spans="1:17" ht="16.5" customHeight="1">
      <c r="A26" s="205"/>
      <c r="B26" s="113">
        <f>IF(ROUND(L28,0)=0,"2) If you feel like your debts are out of control, check out the 'Managing my money' section.",IF(L28&gt;0,"         spending in more detail. The money is going somewhere!","2) If you feel like your debts are out of control, check out the 'Managing my money' section."))</f>
        <v>0</v>
      </c>
      <c r="C26" s="113"/>
      <c r="D26" s="113"/>
      <c r="E26" s="113"/>
      <c r="F26" s="111"/>
      <c r="G26" s="111"/>
      <c r="H26" s="204"/>
      <c r="I26" s="85"/>
      <c r="J26" s="9"/>
      <c r="K26" s="1"/>
      <c r="L26" s="1"/>
      <c r="P26" s="2">
        <v>1</v>
      </c>
      <c r="Q26" s="2" t="s">
        <v>125</v>
      </c>
    </row>
    <row r="27" spans="1:17" ht="16.5" customHeight="1">
      <c r="A27" s="205"/>
      <c r="B27" s="113">
        <f>IF(ROUND(L28,0)=0,"3) Print your plan.",IF(L28&gt;0,"2) If you have spare money each month, think how best to use it, e.g.","3) Print your plan."))</f>
        <v>0</v>
      </c>
      <c r="C27" s="113"/>
      <c r="D27" s="113"/>
      <c r="E27" s="113"/>
      <c r="F27" s="111"/>
      <c r="G27" s="111"/>
      <c r="H27" s="204"/>
      <c r="I27" s="85"/>
      <c r="J27" s="9"/>
      <c r="K27" s="64"/>
      <c r="L27" s="65"/>
      <c r="P27" s="2">
        <v>2</v>
      </c>
      <c r="Q27" s="2" t="s">
        <v>126</v>
      </c>
    </row>
    <row r="28" spans="1:17" ht="16.5" customHeight="1">
      <c r="A28" s="205"/>
      <c r="B28" s="113">
        <f>IF(ROUND(L28,0)=0,"",IF(L28&gt;0,"      i) repay any loans faster",""))</f>
        <v>0</v>
      </c>
      <c r="C28" s="113"/>
      <c r="D28" s="113"/>
      <c r="E28" s="113"/>
      <c r="F28" s="111"/>
      <c r="G28" s="111"/>
      <c r="H28" s="204"/>
      <c r="I28" s="85"/>
      <c r="J28" s="66">
        <f>IF(L28&lt;0,"Shortfall","What's left:")</f>
        <v>0</v>
      </c>
      <c r="L28" s="68">
        <f>L12-L25</f>
        <v>0</v>
      </c>
      <c r="N28" s="33"/>
      <c r="P28" s="2">
        <v>3</v>
      </c>
      <c r="Q28" s="2" t="s">
        <v>127</v>
      </c>
    </row>
    <row r="29" spans="1:17" ht="16.5" customHeight="1">
      <c r="A29" s="205"/>
      <c r="B29" s="113">
        <f>IF(ROUND(L28,0)=0,"",IF(L28&gt;0,"      ii) put money into a special savings account",""))</f>
        <v>0</v>
      </c>
      <c r="C29" s="113"/>
      <c r="D29" s="113"/>
      <c r="E29" s="113"/>
      <c r="F29" s="111"/>
      <c r="G29" s="111"/>
      <c r="H29" s="204"/>
      <c r="I29" s="85"/>
      <c r="J29" s="9"/>
      <c r="K29" s="162"/>
      <c r="L29" s="69">
        <f>"per "&amp;Q25</f>
        <v>0</v>
      </c>
      <c r="P29" s="2">
        <v>4</v>
      </c>
      <c r="Q29" s="2" t="s">
        <v>128</v>
      </c>
    </row>
    <row r="30" spans="1:17" ht="16.5" customHeight="1">
      <c r="A30" s="205"/>
      <c r="B30" s="206">
        <f>IF(ROUND(L28,0)=0,"",IF(L28&gt;0,"3) Print your plan.",""))</f>
        <v>0</v>
      </c>
      <c r="C30" s="111"/>
      <c r="D30" s="111"/>
      <c r="E30" s="111"/>
      <c r="F30" s="111"/>
      <c r="G30" s="111"/>
      <c r="H30" s="204"/>
      <c r="I30" s="85"/>
      <c r="J30" s="9"/>
      <c r="L30" s="207"/>
      <c r="N30" s="33"/>
      <c r="P30" s="2">
        <v>5</v>
      </c>
      <c r="Q30" s="2" t="s">
        <v>129</v>
      </c>
    </row>
    <row r="31" spans="1:12" ht="16.5" customHeight="1">
      <c r="A31" s="205"/>
      <c r="C31" s="206"/>
      <c r="D31" s="206"/>
      <c r="E31" s="206"/>
      <c r="F31" s="206"/>
      <c r="G31" s="206"/>
      <c r="H31" s="204"/>
      <c r="I31" s="85"/>
      <c r="J31" s="9"/>
      <c r="K31" s="162"/>
      <c r="L31" s="162"/>
    </row>
    <row r="32" spans="1:14" ht="16.5" customHeight="1">
      <c r="A32" s="208"/>
      <c r="B32" s="209"/>
      <c r="C32" s="209"/>
      <c r="D32" s="209"/>
      <c r="E32" s="209"/>
      <c r="F32" s="209"/>
      <c r="G32" s="209"/>
      <c r="H32" s="210"/>
      <c r="I32" s="85"/>
      <c r="J32" s="9"/>
      <c r="L32" s="128"/>
      <c r="N32" s="33"/>
    </row>
    <row r="33" spans="1:12" ht="15">
      <c r="A33" s="211"/>
      <c r="B33" s="79" t="s">
        <v>38</v>
      </c>
      <c r="I33" s="57"/>
      <c r="J33" s="57"/>
      <c r="K33" s="57"/>
      <c r="L33" s="57"/>
    </row>
  </sheetData>
  <sheetProtection sheet="1" selectLockedCells="1"/>
  <mergeCells count="2">
    <mergeCell ref="B7:G8"/>
    <mergeCell ref="B14:G15"/>
  </mergeCells>
  <conditionalFormatting sqref="L28">
    <cfRule type="expression" priority="1" dxfId="0" stopIfTrue="1">
      <formula>$L$28&gt;0</formula>
    </cfRule>
    <cfRule type="expression" priority="2" dxfId="1" stopIfTrue="1">
      <formula>$L$28&lt;0</formula>
    </cfRule>
  </conditionalFormatting>
  <hyperlinks>
    <hyperlink ref="B33" r:id="rId1" display="Source: www.moneysmart.gov.au"/>
  </hyperlinks>
  <printOptions/>
  <pageMargins left="0.5902777777777778" right="0.5902777777777778" top="0.5902777777777778" bottom="0.5909722222222222" header="0.5118055555555555" footer="0.31527777777777777"/>
  <pageSetup fitToHeight="1" fitToWidth="1" horizontalDpi="300" verticalDpi="300" orientation="landscape" paperSize="9"/>
  <headerFooter alignWithMargins="0">
    <oddFooter>&amp;CPage &amp;P</oddFooter>
  </headerFooter>
  <drawing r:id="rId3"/>
  <legacyDrawing r:id="rId2"/>
</worksheet>
</file>

<file path=xl/worksheets/sheet9.xml><?xml version="1.0" encoding="utf-8"?>
<worksheet xmlns="http://schemas.openxmlformats.org/spreadsheetml/2006/main" xmlns:r="http://schemas.openxmlformats.org/officeDocument/2006/relationships">
  <dimension ref="A1:T164"/>
  <sheetViews>
    <sheetView showRowColHeaders="0" tabSelected="1" zoomScale="75" zoomScaleNormal="75" workbookViewId="0" topLeftCell="A49">
      <selection activeCell="A1" sqref="A1"/>
    </sheetView>
  </sheetViews>
  <sheetFormatPr defaultColWidth="1.1484375" defaultRowHeight="12.75" customHeight="1" zeroHeight="1"/>
  <cols>
    <col min="1" max="1" width="2.8515625" style="2" customWidth="1"/>
    <col min="2" max="2" width="30.8515625" style="2" customWidth="1"/>
    <col min="3" max="3" width="22.421875" style="212" customWidth="1"/>
    <col min="4" max="4" width="14.00390625" style="2" customWidth="1"/>
    <col min="5" max="5" width="22.421875" style="2" customWidth="1"/>
    <col min="6" max="6" width="4.421875" style="2" customWidth="1"/>
    <col min="7" max="7" width="26.28125" style="2" customWidth="1"/>
    <col min="8" max="8" width="4.00390625" style="2" customWidth="1"/>
    <col min="9" max="9" width="1.8515625" style="2" customWidth="1"/>
    <col min="10" max="16384" width="0" style="2" hidden="1" customWidth="1"/>
  </cols>
  <sheetData>
    <row r="1" ht="15" customHeight="1">
      <c r="B1" s="213" t="s">
        <v>130</v>
      </c>
    </row>
    <row r="2" ht="15" customHeight="1">
      <c r="B2" s="213"/>
    </row>
    <row r="3" ht="15" customHeight="1">
      <c r="B3" s="85" t="s">
        <v>131</v>
      </c>
    </row>
    <row r="4" ht="15" customHeight="1"/>
    <row r="5" ht="15" customHeight="1"/>
    <row r="6" spans="2:8" ht="18.75" customHeight="1">
      <c r="B6" s="80" t="s">
        <v>0</v>
      </c>
      <c r="C6" s="214"/>
      <c r="D6" s="82"/>
      <c r="E6" s="82"/>
      <c r="F6" s="82"/>
      <c r="G6" s="82"/>
      <c r="H6" s="82"/>
    </row>
    <row r="7" spans="10:14" ht="15" customHeight="1">
      <c r="J7" s="2" t="s">
        <v>2</v>
      </c>
      <c r="K7" s="2" t="s">
        <v>3</v>
      </c>
      <c r="N7" s="2" t="s">
        <v>4</v>
      </c>
    </row>
    <row r="8" spans="1:8" ht="16.5" customHeight="1">
      <c r="A8" s="83"/>
      <c r="B8" s="95"/>
      <c r="C8" s="96"/>
      <c r="D8" s="96"/>
      <c r="E8" s="96"/>
      <c r="F8" s="83"/>
      <c r="G8" s="83"/>
      <c r="H8" s="83"/>
    </row>
    <row r="9" spans="1:8" ht="16.5" customHeight="1">
      <c r="A9" s="83"/>
      <c r="B9" s="215" t="s">
        <v>1</v>
      </c>
      <c r="C9" s="215"/>
      <c r="D9" s="215"/>
      <c r="E9" s="215"/>
      <c r="F9" s="215"/>
      <c r="G9" s="215"/>
      <c r="H9" s="83"/>
    </row>
    <row r="10" spans="1:8" ht="16.5" customHeight="1">
      <c r="A10" s="83"/>
      <c r="B10" s="215"/>
      <c r="C10" s="215"/>
      <c r="D10" s="215"/>
      <c r="E10" s="215"/>
      <c r="F10" s="215"/>
      <c r="G10" s="215"/>
      <c r="H10" s="83"/>
    </row>
    <row r="11" spans="1:8" ht="16.5" customHeight="1">
      <c r="A11" s="83"/>
      <c r="B11" s="95"/>
      <c r="C11" s="96"/>
      <c r="D11" s="96"/>
      <c r="E11" s="96"/>
      <c r="F11" s="83"/>
      <c r="G11" s="83"/>
      <c r="H11" s="83"/>
    </row>
    <row r="12" spans="1:20" ht="23.25" customHeight="1">
      <c r="A12" s="95"/>
      <c r="C12" s="216" t="s">
        <v>1</v>
      </c>
      <c r="D12" s="217"/>
      <c r="E12" s="218">
        <f>Income!$E$8</f>
        <v>0</v>
      </c>
      <c r="F12" s="219"/>
      <c r="G12" s="219"/>
      <c r="H12" s="83"/>
      <c r="T12" s="2">
        <v>1</v>
      </c>
    </row>
    <row r="13" spans="1:10" s="32" customFormat="1" ht="23.25" customHeight="1">
      <c r="A13" s="105"/>
      <c r="C13" s="220" t="s">
        <v>11</v>
      </c>
      <c r="D13" s="221"/>
      <c r="E13" s="222">
        <f>Income!E20</f>
        <v>0</v>
      </c>
      <c r="F13" s="221"/>
      <c r="G13" s="221"/>
      <c r="H13" s="105"/>
      <c r="J13" s="33"/>
    </row>
    <row r="14" spans="1:10" s="32" customFormat="1" ht="23.25" customHeight="1">
      <c r="A14" s="105"/>
      <c r="C14" s="223" t="s">
        <v>34</v>
      </c>
      <c r="D14" s="224"/>
      <c r="E14" s="225">
        <f>SUM(C30:C34)</f>
        <v>0</v>
      </c>
      <c r="F14" s="221"/>
      <c r="G14" s="221"/>
      <c r="H14" s="105"/>
      <c r="J14" s="33"/>
    </row>
    <row r="15" spans="1:10" s="32" customFormat="1" ht="23.25" customHeight="1">
      <c r="A15" s="105"/>
      <c r="C15" s="226">
        <f>IF(E15&lt;0,"Shortfall:","What's left:")</f>
        <v>0</v>
      </c>
      <c r="D15" s="227"/>
      <c r="E15" s="228">
        <f>E13-E14</f>
        <v>0</v>
      </c>
      <c r="F15" s="221"/>
      <c r="G15" s="221"/>
      <c r="H15" s="105"/>
      <c r="J15" s="33"/>
    </row>
    <row r="16" spans="1:10" s="32" customFormat="1" ht="16.5" customHeight="1">
      <c r="A16" s="105"/>
      <c r="B16" s="219"/>
      <c r="C16" s="229"/>
      <c r="D16" s="221"/>
      <c r="E16" s="221"/>
      <c r="F16" s="221"/>
      <c r="G16" s="221"/>
      <c r="H16" s="105"/>
      <c r="J16" s="33"/>
    </row>
    <row r="17" spans="1:10" s="32" customFormat="1" ht="16.5" customHeight="1">
      <c r="A17" s="105"/>
      <c r="B17" s="219"/>
      <c r="C17" s="229"/>
      <c r="D17" s="221"/>
      <c r="E17" s="221"/>
      <c r="F17" s="221"/>
      <c r="G17" s="221"/>
      <c r="H17" s="105"/>
      <c r="J17" s="33"/>
    </row>
    <row r="18" spans="1:8" ht="16.5" customHeight="1">
      <c r="A18" s="83"/>
      <c r="B18" s="230" t="s">
        <v>116</v>
      </c>
      <c r="C18" s="231"/>
      <c r="D18" s="113"/>
      <c r="E18" s="113"/>
      <c r="F18" s="111"/>
      <c r="G18" s="111"/>
      <c r="H18" s="83"/>
    </row>
    <row r="19" spans="1:8" ht="16.5" customHeight="1">
      <c r="A19" s="83"/>
      <c r="B19" s="113">
        <f>IF(ROUND($E$15,0)=0,"You are spending what you earn.",IF($E$15&gt;0,"You are spending $"&amp;TEXT($E$15,"#,###")&amp;" per "&amp;TEXT(Results!Q25,"general")&amp;" less than you earn.","You are spending $"&amp;TEXT(-$E$15,"#,###")&amp;" per "&amp;TEXT(Results!Q25,"general")&amp;" more than you earn."))</f>
        <v>0</v>
      </c>
      <c r="C19" s="231"/>
      <c r="D19" s="113"/>
      <c r="E19" s="113"/>
      <c r="F19" s="111"/>
      <c r="G19" s="111"/>
      <c r="H19" s="83"/>
    </row>
    <row r="20" spans="1:14" ht="16.5" customHeight="1">
      <c r="A20" s="83"/>
      <c r="B20" s="113">
        <f>IF(ROUND($E$15,0)=0,"Your life would be less stressful if you saved a little for a rainy day.",IF($E$15&gt;0,"Congratulations!","Time to take action!"))</f>
        <v>0</v>
      </c>
      <c r="C20" s="231"/>
      <c r="D20" s="113"/>
      <c r="E20" s="113"/>
      <c r="F20" s="111"/>
      <c r="G20" s="111"/>
      <c r="H20" s="83"/>
      <c r="J20" s="2">
        <v>0</v>
      </c>
      <c r="K20" s="48">
        <f aca="true" t="shared" si="0" ref="K20:K21">C30</f>
        <v>0</v>
      </c>
      <c r="N20" s="2">
        <v>0</v>
      </c>
    </row>
    <row r="21" spans="1:14" ht="16.5" customHeight="1">
      <c r="A21" s="83"/>
      <c r="B21" s="117"/>
      <c r="C21" s="232"/>
      <c r="D21" s="201"/>
      <c r="E21" s="201"/>
      <c r="F21" s="117"/>
      <c r="G21" s="117"/>
      <c r="H21" s="83"/>
      <c r="J21" s="2">
        <v>0</v>
      </c>
      <c r="K21" s="48">
        <f t="shared" si="0"/>
        <v>0</v>
      </c>
      <c r="N21" s="2">
        <v>0</v>
      </c>
    </row>
    <row r="22" spans="1:11" ht="16.5" customHeight="1">
      <c r="A22" s="83"/>
      <c r="B22" s="117"/>
      <c r="C22" s="232"/>
      <c r="D22" s="201"/>
      <c r="E22" s="201"/>
      <c r="F22" s="117"/>
      <c r="G22" s="117"/>
      <c r="H22" s="83"/>
      <c r="K22" s="48"/>
    </row>
    <row r="23" spans="1:11" ht="16.5" customHeight="1">
      <c r="A23" s="83"/>
      <c r="B23" s="233"/>
      <c r="C23" s="234"/>
      <c r="D23" s="235"/>
      <c r="E23" s="235"/>
      <c r="F23" s="233"/>
      <c r="G23" s="233"/>
      <c r="H23" s="83"/>
      <c r="K23" s="48"/>
    </row>
    <row r="24" spans="1:14" ht="16.5" customHeight="1">
      <c r="A24" s="83"/>
      <c r="B24" s="236" t="s">
        <v>117</v>
      </c>
      <c r="C24" s="236"/>
      <c r="D24" s="236"/>
      <c r="E24" s="236"/>
      <c r="F24" s="236"/>
      <c r="G24" s="236"/>
      <c r="H24" s="83"/>
      <c r="J24" s="2">
        <v>0</v>
      </c>
      <c r="K24" s="48" t="e">
        <f>#REF!</f>
        <v>#REF!</v>
      </c>
      <c r="M24" s="2" t="s">
        <v>13</v>
      </c>
      <c r="N24" s="2">
        <v>0</v>
      </c>
    </row>
    <row r="25" spans="1:14" ht="16.5" customHeight="1">
      <c r="A25" s="83"/>
      <c r="B25" s="236"/>
      <c r="C25" s="236"/>
      <c r="D25" s="236"/>
      <c r="E25" s="236"/>
      <c r="F25" s="236"/>
      <c r="G25" s="236"/>
      <c r="H25" s="83"/>
      <c r="J25" s="2">
        <v>0</v>
      </c>
      <c r="K25" s="48" t="e">
        <f>#REF!</f>
        <v>#REF!</v>
      </c>
      <c r="L25" s="2">
        <v>2</v>
      </c>
      <c r="M25" s="2" t="s">
        <v>16</v>
      </c>
      <c r="N25" s="2">
        <v>0</v>
      </c>
    </row>
    <row r="26" spans="1:11" ht="16.5" customHeight="1">
      <c r="A26" s="83"/>
      <c r="B26" s="237"/>
      <c r="C26" s="238"/>
      <c r="D26" s="239"/>
      <c r="E26" s="239"/>
      <c r="F26" s="237"/>
      <c r="G26" s="237"/>
      <c r="H26" s="83"/>
      <c r="K26" s="48"/>
    </row>
    <row r="27" spans="1:14" ht="16.5" customHeight="1">
      <c r="A27" s="83"/>
      <c r="B27" s="117"/>
      <c r="C27" s="232"/>
      <c r="D27" s="201"/>
      <c r="E27" s="201"/>
      <c r="F27" s="117"/>
      <c r="G27" s="117"/>
      <c r="H27" s="83"/>
      <c r="J27" s="2">
        <v>0</v>
      </c>
      <c r="K27" s="48" t="e">
        <f>#REF!</f>
        <v>#REF!</v>
      </c>
      <c r="N27" s="2">
        <v>0</v>
      </c>
    </row>
    <row r="28" spans="1:11" s="245" customFormat="1" ht="22.5" customHeight="1">
      <c r="A28" s="240"/>
      <c r="B28" s="241" t="s">
        <v>132</v>
      </c>
      <c r="C28" s="242">
        <f>Income!$E$8</f>
        <v>0</v>
      </c>
      <c r="D28" s="243"/>
      <c r="E28" s="243"/>
      <c r="F28" s="244"/>
      <c r="G28" s="244"/>
      <c r="H28" s="240"/>
      <c r="K28" s="246"/>
    </row>
    <row r="29" spans="1:11" ht="16.5" customHeight="1">
      <c r="A29" s="83"/>
      <c r="B29" s="83"/>
      <c r="C29" s="247"/>
      <c r="D29" s="248"/>
      <c r="E29" s="248"/>
      <c r="F29" s="221"/>
      <c r="G29" s="221"/>
      <c r="H29" s="83"/>
      <c r="K29" s="48"/>
    </row>
    <row r="30" spans="1:14" ht="16.5" customHeight="1">
      <c r="A30" s="83"/>
      <c r="B30" s="113">
        <f aca="true" t="shared" si="1" ref="B30:B34">"      "&amp;$D31</f>
        <v>0</v>
      </c>
      <c r="C30" s="249">
        <f>'Financial-Commitments'!E23</f>
        <v>0</v>
      </c>
      <c r="D30" s="250" t="s">
        <v>118</v>
      </c>
      <c r="E30" s="83"/>
      <c r="F30" s="203"/>
      <c r="G30" s="117"/>
      <c r="H30" s="83"/>
      <c r="J30" s="2">
        <v>0</v>
      </c>
      <c r="K30" s="48">
        <f>C33</f>
        <v>0</v>
      </c>
      <c r="L30" s="2">
        <v>3</v>
      </c>
      <c r="M30" s="2" t="s">
        <v>19</v>
      </c>
      <c r="N30" s="2">
        <v>0</v>
      </c>
    </row>
    <row r="31" spans="1:14" ht="16.5" customHeight="1">
      <c r="A31" s="83"/>
      <c r="B31" s="113">
        <f t="shared" si="1"/>
        <v>0</v>
      </c>
      <c r="C31" s="249">
        <f>'Home-Utilities'!$E$15+'Home-Utilities'!$E$26</f>
        <v>0</v>
      </c>
      <c r="D31" s="250" t="s">
        <v>119</v>
      </c>
      <c r="E31" s="251">
        <f aca="true" t="shared" si="2" ref="E31:E35">C30</f>
        <v>0</v>
      </c>
      <c r="F31" s="203"/>
      <c r="G31" s="117"/>
      <c r="H31" s="83"/>
      <c r="J31" s="2">
        <v>0</v>
      </c>
      <c r="K31" s="48" t="e">
        <f>#REF!</f>
        <v>#REF!</v>
      </c>
      <c r="L31" s="2">
        <v>4</v>
      </c>
      <c r="M31" s="2" t="s">
        <v>21</v>
      </c>
      <c r="N31" s="2">
        <v>0</v>
      </c>
    </row>
    <row r="32" spans="1:14" ht="16.5" customHeight="1">
      <c r="A32" s="83"/>
      <c r="B32" s="113">
        <f t="shared" si="1"/>
        <v>0</v>
      </c>
      <c r="C32" s="249">
        <f>'Education-Health'!E16+'Education-Health'!E27</f>
        <v>0</v>
      </c>
      <c r="D32" s="250" t="s">
        <v>120</v>
      </c>
      <c r="E32" s="251">
        <f t="shared" si="2"/>
        <v>0</v>
      </c>
      <c r="F32" s="203"/>
      <c r="G32" s="117"/>
      <c r="H32" s="206"/>
      <c r="J32" s="2">
        <v>0</v>
      </c>
      <c r="K32" s="48">
        <f>C34</f>
        <v>0</v>
      </c>
      <c r="L32" s="2">
        <v>5</v>
      </c>
      <c r="M32" s="2" t="s">
        <v>24</v>
      </c>
      <c r="N32" s="2">
        <v>0</v>
      </c>
    </row>
    <row r="33" spans="1:14" ht="16.5" customHeight="1">
      <c r="A33" s="206"/>
      <c r="B33" s="113">
        <f t="shared" si="1"/>
        <v>0</v>
      </c>
      <c r="C33" s="249">
        <f>'Shopping-Transport'!$E$17+'Shopping-Transport'!$E$27</f>
        <v>0</v>
      </c>
      <c r="D33" s="250" t="s">
        <v>121</v>
      </c>
      <c r="E33" s="251">
        <f t="shared" si="2"/>
        <v>0</v>
      </c>
      <c r="F33" s="203"/>
      <c r="G33" s="117"/>
      <c r="H33" s="206"/>
      <c r="J33" s="2">
        <v>0</v>
      </c>
      <c r="K33" s="48" t="e">
        <f>#REF!</f>
        <v>#REF!</v>
      </c>
      <c r="L33" s="2">
        <v>6</v>
      </c>
      <c r="M33" s="2" t="s">
        <v>26</v>
      </c>
      <c r="N33" s="2">
        <v>0</v>
      </c>
    </row>
    <row r="34" spans="1:14" ht="16.5" customHeight="1">
      <c r="A34" s="206"/>
      <c r="B34" s="113">
        <f t="shared" si="1"/>
        <v>0</v>
      </c>
      <c r="C34" s="249">
        <f>'Entertainment-Eating-Out'!$E$19+'Entertainment-Eating-Out'!$E$27</f>
        <v>0</v>
      </c>
      <c r="D34" s="250" t="s">
        <v>122</v>
      </c>
      <c r="E34" s="251">
        <f t="shared" si="2"/>
        <v>0</v>
      </c>
      <c r="F34" s="203"/>
      <c r="G34" s="117"/>
      <c r="H34" s="206"/>
      <c r="J34" s="2">
        <v>0</v>
      </c>
      <c r="K34" s="2">
        <v>0</v>
      </c>
      <c r="N34" s="48">
        <f>IF(E15&gt;=0,E15,0)</f>
        <v>0</v>
      </c>
    </row>
    <row r="35" spans="1:14" ht="16.5" customHeight="1">
      <c r="A35" s="206"/>
      <c r="B35" s="83"/>
      <c r="C35" s="252"/>
      <c r="D35" s="250" t="s">
        <v>123</v>
      </c>
      <c r="E35" s="251">
        <f t="shared" si="2"/>
        <v>0</v>
      </c>
      <c r="F35" s="253"/>
      <c r="G35" s="83"/>
      <c r="H35" s="206"/>
      <c r="J35" s="2">
        <v>0</v>
      </c>
      <c r="K35" s="2">
        <v>0</v>
      </c>
      <c r="N35" s="48">
        <f>IF(E15&lt;0,E15,0)</f>
        <v>0</v>
      </c>
    </row>
    <row r="36" spans="1:8" ht="16.5" customHeight="1">
      <c r="A36" s="206"/>
      <c r="B36" s="83"/>
      <c r="C36" s="254"/>
      <c r="D36" s="83"/>
      <c r="E36" s="83"/>
      <c r="F36" s="83"/>
      <c r="G36" s="83"/>
      <c r="H36" s="206"/>
    </row>
    <row r="37" spans="1:8" ht="16.5" customHeight="1">
      <c r="A37" s="206"/>
      <c r="B37" s="83"/>
      <c r="C37" s="254"/>
      <c r="D37" s="83"/>
      <c r="E37" s="83"/>
      <c r="F37" s="83"/>
      <c r="G37" s="83"/>
      <c r="H37" s="206"/>
    </row>
    <row r="38" spans="1:8" ht="16.5" customHeight="1">
      <c r="A38" s="206"/>
      <c r="B38" s="83"/>
      <c r="C38" s="254"/>
      <c r="D38" s="83"/>
      <c r="E38" s="83"/>
      <c r="F38" s="83"/>
      <c r="G38" s="83"/>
      <c r="H38" s="206"/>
    </row>
    <row r="39" spans="1:8" ht="16.5" customHeight="1">
      <c r="A39" s="206"/>
      <c r="B39" s="83"/>
      <c r="C39" s="254"/>
      <c r="D39" s="83"/>
      <c r="E39" s="83"/>
      <c r="F39" s="83"/>
      <c r="G39" s="83"/>
      <c r="H39" s="206"/>
    </row>
    <row r="40" spans="1:8" ht="16.5" customHeight="1">
      <c r="A40" s="206"/>
      <c r="B40" s="230" t="s">
        <v>124</v>
      </c>
      <c r="C40" s="231"/>
      <c r="D40" s="113"/>
      <c r="E40" s="113"/>
      <c r="F40" s="111"/>
      <c r="G40" s="111"/>
      <c r="H40" s="206"/>
    </row>
    <row r="41" spans="1:8" ht="16.5" customHeight="1">
      <c r="A41" s="206"/>
      <c r="B41" s="230"/>
      <c r="C41" s="231"/>
      <c r="D41" s="113"/>
      <c r="E41" s="113"/>
      <c r="F41" s="111"/>
      <c r="G41" s="111"/>
      <c r="H41" s="206"/>
    </row>
    <row r="42" spans="1:8" ht="16.5" customHeight="1">
      <c r="A42" s="206"/>
      <c r="B42" s="113">
        <f>IF(E15&lt;0,"1) Work back through the budget planner starting with 'Entertainment' to see where you could cut down on spending.",IF(E15&gt;0,"1) Do a reality check. Is your bank account going up each month? If the results don't match, track your actual","1) Work back through the budget planner to see where could you cut down on spending."))</f>
        <v>0</v>
      </c>
      <c r="C42" s="231"/>
      <c r="D42" s="113"/>
      <c r="E42" s="113"/>
      <c r="F42" s="111"/>
      <c r="G42" s="111"/>
      <c r="H42" s="206"/>
    </row>
    <row r="43" spans="1:8" ht="16.5" customHeight="1">
      <c r="A43" s="206"/>
      <c r="B43" s="113">
        <f>IF(E15&gt;0,"         spending in more detail. The money is going somewhere!","2) If you feel like your debts are out of control, check out the 'Managing my money' section.")</f>
        <v>0</v>
      </c>
      <c r="C43" s="231"/>
      <c r="D43" s="113"/>
      <c r="E43" s="113"/>
      <c r="F43" s="111"/>
      <c r="G43" s="111"/>
      <c r="H43" s="206"/>
    </row>
    <row r="44" spans="1:8" ht="16.5" customHeight="1">
      <c r="A44" s="206"/>
      <c r="B44" s="113">
        <f>IF(E15&gt;0,"2) If you have spare money each month, think how best to use it, e.g.","3) Print your plan.")</f>
        <v>0</v>
      </c>
      <c r="C44" s="231"/>
      <c r="D44" s="113"/>
      <c r="E44" s="113"/>
      <c r="F44" s="111"/>
      <c r="G44" s="111"/>
      <c r="H44" s="206"/>
    </row>
    <row r="45" spans="1:10" ht="16.5" customHeight="1">
      <c r="A45" s="206"/>
      <c r="B45" s="113">
        <f>IF(E15&gt;0,"      i) repay any loans faster","")</f>
        <v>0</v>
      </c>
      <c r="C45" s="231"/>
      <c r="D45" s="113"/>
      <c r="E45" s="113"/>
      <c r="F45" s="111"/>
      <c r="G45" s="111"/>
      <c r="H45" s="206"/>
      <c r="J45" s="33">
        <f>IF(E13&lt;0,0,E13)</f>
        <v>0</v>
      </c>
    </row>
    <row r="46" spans="1:8" ht="16.5" customHeight="1">
      <c r="A46" s="206"/>
      <c r="B46" s="113">
        <f>IF(E15&gt;0,"      ii) put money into a special savings account","")</f>
        <v>0</v>
      </c>
      <c r="C46" s="231"/>
      <c r="D46" s="113"/>
      <c r="E46" s="113"/>
      <c r="F46" s="111"/>
      <c r="G46" s="111"/>
      <c r="H46" s="206"/>
    </row>
    <row r="47" spans="1:10" ht="16.5" customHeight="1">
      <c r="A47" s="206"/>
      <c r="B47" s="111">
        <f>IF(E15&gt;0,"      iii) increase your contributions to superannuation or other investments","")</f>
        <v>0</v>
      </c>
      <c r="C47" s="255"/>
      <c r="D47" s="111"/>
      <c r="E47" s="111"/>
      <c r="F47" s="111"/>
      <c r="G47" s="111"/>
      <c r="H47" s="206"/>
      <c r="J47" s="33">
        <f>IF(E14&lt;0,0,E14)</f>
        <v>0</v>
      </c>
    </row>
    <row r="48" spans="1:8" ht="16.5" customHeight="1">
      <c r="A48" s="206"/>
      <c r="B48" s="206">
        <f>IF(E15&gt;0,"3) Print your plan.","")</f>
        <v>0</v>
      </c>
      <c r="C48" s="256"/>
      <c r="D48" s="206"/>
      <c r="E48" s="206"/>
      <c r="F48" s="206"/>
      <c r="G48" s="206"/>
      <c r="H48" s="206"/>
    </row>
    <row r="49" spans="1:11" ht="16.5" customHeight="1">
      <c r="A49" s="83"/>
      <c r="B49" s="117"/>
      <c r="C49" s="232"/>
      <c r="D49" s="201"/>
      <c r="E49" s="201"/>
      <c r="F49" s="117"/>
      <c r="G49" s="117"/>
      <c r="H49" s="83"/>
      <c r="K49" s="48"/>
    </row>
    <row r="50" spans="1:11" ht="16.5" customHeight="1">
      <c r="A50" s="83"/>
      <c r="B50" s="233"/>
      <c r="C50" s="234"/>
      <c r="D50" s="235"/>
      <c r="E50" s="235"/>
      <c r="F50" s="233"/>
      <c r="G50" s="233"/>
      <c r="H50" s="83"/>
      <c r="K50" s="48"/>
    </row>
    <row r="51" spans="1:11" ht="16.5" customHeight="1">
      <c r="A51" s="83"/>
      <c r="B51" s="236" t="s">
        <v>133</v>
      </c>
      <c r="C51" s="236"/>
      <c r="D51" s="236"/>
      <c r="E51" s="236"/>
      <c r="F51" s="236"/>
      <c r="G51" s="236"/>
      <c r="H51" s="83"/>
      <c r="K51" s="48"/>
    </row>
    <row r="52" spans="1:11" ht="16.5" customHeight="1">
      <c r="A52" s="83"/>
      <c r="B52" s="236"/>
      <c r="C52" s="236"/>
      <c r="D52" s="236"/>
      <c r="E52" s="236"/>
      <c r="F52" s="236"/>
      <c r="G52" s="236"/>
      <c r="H52" s="83"/>
      <c r="K52" s="48"/>
    </row>
    <row r="53" spans="1:11" ht="16.5" customHeight="1">
      <c r="A53" s="83"/>
      <c r="B53" s="219"/>
      <c r="C53" s="219"/>
      <c r="D53" s="219"/>
      <c r="E53" s="219"/>
      <c r="F53" s="248"/>
      <c r="G53" s="219"/>
      <c r="H53" s="83"/>
      <c r="K53" s="48"/>
    </row>
    <row r="54" spans="1:11" ht="16.5" customHeight="1">
      <c r="A54" s="83"/>
      <c r="B54" s="257" t="s">
        <v>2</v>
      </c>
      <c r="C54" s="258" t="s">
        <v>39</v>
      </c>
      <c r="D54" s="259" t="s">
        <v>40</v>
      </c>
      <c r="E54" s="259">
        <f>Income!E8</f>
        <v>0</v>
      </c>
      <c r="F54" s="260"/>
      <c r="G54" s="261" t="s">
        <v>134</v>
      </c>
      <c r="H54" s="83"/>
      <c r="K54" s="48"/>
    </row>
    <row r="55" spans="1:11" ht="16.5" customHeight="1">
      <c r="A55" s="83"/>
      <c r="B55" s="117">
        <f>Income!B9</f>
        <v>0</v>
      </c>
      <c r="C55" s="232">
        <f>VLOOKUP(Income!T9,Income!$P$15:$Q$19,2,0)</f>
        <v>0</v>
      </c>
      <c r="D55" s="201">
        <f>IF(Income!D9&gt;0,Income!D9,"  ")</f>
        <v>0</v>
      </c>
      <c r="E55" s="201">
        <f>IF(Income!E9&gt;0,Income!E9,"  ")</f>
        <v>0</v>
      </c>
      <c r="F55" s="262"/>
      <c r="G55" s="117"/>
      <c r="H55" s="83"/>
      <c r="K55" s="48"/>
    </row>
    <row r="56" spans="1:11" ht="16.5" customHeight="1">
      <c r="A56" s="83"/>
      <c r="B56" s="117">
        <f>Income!B10</f>
        <v>0</v>
      </c>
      <c r="C56" s="232">
        <f>VLOOKUP(Income!T10,Income!$P$15:$Q$19,2,0)</f>
        <v>0</v>
      </c>
      <c r="D56" s="201">
        <f>IF(Income!D10&gt;0,Income!D10,"  ")</f>
        <v>0</v>
      </c>
      <c r="E56" s="201">
        <f>IF(Income!E10&gt;0,Income!E10,"  ")</f>
        <v>0</v>
      </c>
      <c r="F56" s="262"/>
      <c r="G56" s="117"/>
      <c r="H56" s="83"/>
      <c r="K56" s="48"/>
    </row>
    <row r="57" spans="1:11" ht="16.5" customHeight="1">
      <c r="A57" s="83"/>
      <c r="B57" s="117">
        <f>Income!B12</f>
        <v>0</v>
      </c>
      <c r="C57" s="232">
        <f>VLOOKUP(Income!T12,Income!$P$15:$Q$19,2,0)</f>
        <v>0</v>
      </c>
      <c r="D57" s="201">
        <f>IF(Income!D12&gt;0,Income!D12,"  ")</f>
        <v>0</v>
      </c>
      <c r="E57" s="201">
        <f>IF(Income!E12&gt;0,Income!E12,"  ")</f>
        <v>0</v>
      </c>
      <c r="F57" s="262"/>
      <c r="G57" s="117"/>
      <c r="H57" s="83"/>
      <c r="K57" s="48"/>
    </row>
    <row r="58" spans="1:11" ht="16.5" customHeight="1">
      <c r="A58" s="83"/>
      <c r="B58" s="117">
        <f>Income!B13</f>
        <v>0</v>
      </c>
      <c r="C58" s="232">
        <f>VLOOKUP(Income!T13,Income!$P$15:$Q$19,2,0)</f>
        <v>0</v>
      </c>
      <c r="D58" s="201">
        <f>IF(Income!D13&gt;0,Income!D13,"  ")</f>
        <v>0</v>
      </c>
      <c r="E58" s="201">
        <f>IF(Income!E13&gt;0,Income!E13,"  ")</f>
        <v>0</v>
      </c>
      <c r="F58" s="262"/>
      <c r="G58" s="117"/>
      <c r="H58" s="83"/>
      <c r="K58" s="48"/>
    </row>
    <row r="59" spans="1:11" ht="16.5" customHeight="1">
      <c r="A59" s="83"/>
      <c r="B59" s="117">
        <f>Income!B15</f>
        <v>0</v>
      </c>
      <c r="C59" s="232">
        <f>VLOOKUP(Income!T15,Income!$P$15:$Q$19,2,0)</f>
        <v>0</v>
      </c>
      <c r="D59" s="201">
        <f>IF(Income!D15&gt;0,Income!D15,"  ")</f>
        <v>0</v>
      </c>
      <c r="E59" s="201">
        <f>IF(Income!E15&gt;0,Income!E15,"  ")</f>
        <v>0</v>
      </c>
      <c r="F59" s="262"/>
      <c r="G59" s="117"/>
      <c r="H59" s="83"/>
      <c r="K59" s="48"/>
    </row>
    <row r="60" spans="1:11" ht="16.5" customHeight="1">
      <c r="A60" s="83"/>
      <c r="B60" s="117">
        <f>Income!B16</f>
        <v>0</v>
      </c>
      <c r="C60" s="232">
        <f>VLOOKUP(Income!T16,Income!$P$15:$Q$19,2,0)</f>
        <v>0</v>
      </c>
      <c r="D60" s="201">
        <f>IF(Income!D16&gt;0,Income!D16,"  ")</f>
        <v>0</v>
      </c>
      <c r="E60" s="201">
        <f>IF(Income!E16&gt;0,Income!E16,"  ")</f>
        <v>0</v>
      </c>
      <c r="F60" s="262"/>
      <c r="G60" s="117"/>
      <c r="H60" s="83"/>
      <c r="K60" s="48"/>
    </row>
    <row r="61" spans="1:11" ht="16.5" customHeight="1">
      <c r="A61" s="83"/>
      <c r="B61" s="117">
        <f>Income!B18</f>
        <v>0</v>
      </c>
      <c r="C61" s="232">
        <f>VLOOKUP(Income!T18,Income!$P$15:$Q$19,2,0)</f>
        <v>0</v>
      </c>
      <c r="D61" s="201">
        <f>IF(Income!D18&gt;0,Income!D18,"  ")</f>
        <v>0</v>
      </c>
      <c r="E61" s="201">
        <f>IF(Income!E18&gt;0,Income!E18,"  ")</f>
        <v>0</v>
      </c>
      <c r="F61" s="262"/>
      <c r="G61" s="117"/>
      <c r="H61" s="83"/>
      <c r="K61" s="48"/>
    </row>
    <row r="62" spans="1:11" ht="16.5" customHeight="1">
      <c r="A62" s="83"/>
      <c r="B62" s="117">
        <f>Income!B19</f>
        <v>0</v>
      </c>
      <c r="C62" s="232">
        <f>VLOOKUP(Income!T19,Income!$P$15:$Q$19,2,0)</f>
        <v>0</v>
      </c>
      <c r="D62" s="201">
        <f>IF(Income!D19&gt;0,Income!D19,"  ")</f>
        <v>0</v>
      </c>
      <c r="E62" s="201">
        <f>IF(Income!E19&gt;0,Income!E19,"  ")</f>
        <v>0</v>
      </c>
      <c r="F62" s="262"/>
      <c r="G62" s="117"/>
      <c r="H62" s="83"/>
      <c r="K62" s="48"/>
    </row>
    <row r="63" spans="1:11" ht="16.5" customHeight="1">
      <c r="A63" s="83"/>
      <c r="B63" s="117"/>
      <c r="C63" s="232"/>
      <c r="D63" s="201"/>
      <c r="E63" s="201"/>
      <c r="F63" s="117"/>
      <c r="G63" s="117"/>
      <c r="H63" s="83"/>
      <c r="K63" s="48"/>
    </row>
    <row r="64" spans="1:11" ht="16.5" customHeight="1">
      <c r="A64" s="83"/>
      <c r="B64" s="257" t="s">
        <v>51</v>
      </c>
      <c r="C64" s="258" t="s">
        <v>39</v>
      </c>
      <c r="D64" s="259" t="s">
        <v>40</v>
      </c>
      <c r="E64" s="259">
        <f>'Financial-Commitments'!E8</f>
        <v>0</v>
      </c>
      <c r="F64" s="260"/>
      <c r="G64" s="261"/>
      <c r="H64" s="83"/>
      <c r="K64" s="48"/>
    </row>
    <row r="65" spans="1:11" ht="16.5" customHeight="1">
      <c r="A65" s="83"/>
      <c r="B65" s="117">
        <f>'Financial-Commitments'!B9</f>
        <v>0</v>
      </c>
      <c r="C65" s="232">
        <f>VLOOKUP('Financial-Commitments'!T9,'Financial-Commitments'!$P$15:$Q$19,2,0)</f>
        <v>0</v>
      </c>
      <c r="D65" s="201">
        <f>IF('Financial-Commitments'!D9&gt;0,'Financial-Commitments'!D9," ")</f>
        <v>0</v>
      </c>
      <c r="E65" s="201">
        <f>IF('Financial-Commitments'!E9&gt;0,'Financial-Commitments'!E9," ")</f>
        <v>0</v>
      </c>
      <c r="F65" s="260"/>
      <c r="G65" s="83"/>
      <c r="H65" s="83"/>
      <c r="K65" s="48"/>
    </row>
    <row r="66" spans="1:11" ht="16.5" customHeight="1">
      <c r="A66" s="83"/>
      <c r="B66" s="117">
        <f>'Financial-Commitments'!B10</f>
        <v>0</v>
      </c>
      <c r="C66" s="232">
        <f>VLOOKUP('Financial-Commitments'!T10,'Financial-Commitments'!$P$15:$Q$19,2,0)</f>
        <v>0</v>
      </c>
      <c r="D66" s="201">
        <f>IF('Financial-Commitments'!D10&gt;0,'Financial-Commitments'!D10," ")</f>
        <v>0</v>
      </c>
      <c r="E66" s="201">
        <f>IF('Financial-Commitments'!E10&gt;0,'Financial-Commitments'!E10," ")</f>
        <v>0</v>
      </c>
      <c r="F66" s="262"/>
      <c r="G66" s="117"/>
      <c r="H66" s="83"/>
      <c r="K66" s="48"/>
    </row>
    <row r="67" spans="1:11" ht="16.5" customHeight="1">
      <c r="A67" s="83"/>
      <c r="B67" s="117">
        <f>'Financial-Commitments'!B12</f>
        <v>0</v>
      </c>
      <c r="C67" s="232">
        <f>VLOOKUP('Financial-Commitments'!T12,'Financial-Commitments'!$P$15:$Q$19,2,0)</f>
        <v>0</v>
      </c>
      <c r="D67" s="201">
        <f>IF('Financial-Commitments'!D12&gt;0,'Financial-Commitments'!D12," ")</f>
        <v>0</v>
      </c>
      <c r="E67" s="201">
        <f>IF('Financial-Commitments'!E12&gt;0,'Financial-Commitments'!E12," ")</f>
        <v>0</v>
      </c>
      <c r="F67" s="262"/>
      <c r="G67" s="117"/>
      <c r="H67" s="83"/>
      <c r="K67" s="48"/>
    </row>
    <row r="68" spans="1:11" ht="16.5" customHeight="1">
      <c r="A68" s="83"/>
      <c r="B68" s="117">
        <f>'Financial-Commitments'!B13</f>
        <v>0</v>
      </c>
      <c r="C68" s="232">
        <f>VLOOKUP('Financial-Commitments'!T13,'Financial-Commitments'!$P$15:$Q$19,2,0)</f>
        <v>0</v>
      </c>
      <c r="D68" s="201">
        <f>IF('Financial-Commitments'!D13&gt;0,'Financial-Commitments'!D13," ")</f>
        <v>0</v>
      </c>
      <c r="E68" s="201">
        <f>IF('Financial-Commitments'!E13&gt;0,'Financial-Commitments'!E13," ")</f>
        <v>0</v>
      </c>
      <c r="F68" s="262"/>
      <c r="G68" s="117"/>
      <c r="H68" s="83"/>
      <c r="K68" s="48"/>
    </row>
    <row r="69" spans="1:11" ht="16.5" customHeight="1">
      <c r="A69" s="83"/>
      <c r="B69" s="117">
        <f>'Financial-Commitments'!B15</f>
        <v>0</v>
      </c>
      <c r="C69" s="232">
        <f>VLOOKUP('Financial-Commitments'!T15,'Financial-Commitments'!$P$15:$Q$19,2,0)</f>
        <v>0</v>
      </c>
      <c r="D69" s="201">
        <f>IF('Financial-Commitments'!D15&gt;0,'Financial-Commitments'!D15," ")</f>
        <v>0</v>
      </c>
      <c r="E69" s="201">
        <f>IF('Financial-Commitments'!E15&gt;0,'Financial-Commitments'!E15," ")</f>
        <v>0</v>
      </c>
      <c r="F69" s="262"/>
      <c r="G69" s="117"/>
      <c r="H69" s="83"/>
      <c r="K69" s="48"/>
    </row>
    <row r="70" spans="1:11" ht="16.5" customHeight="1">
      <c r="A70" s="83"/>
      <c r="B70" s="117">
        <f>'Financial-Commitments'!B16</f>
        <v>0</v>
      </c>
      <c r="C70" s="232">
        <f>VLOOKUP('Financial-Commitments'!T16,'Financial-Commitments'!$P$15:$Q$19,2,0)</f>
        <v>0</v>
      </c>
      <c r="D70" s="201">
        <f>IF('Financial-Commitments'!D16&gt;0,'Financial-Commitments'!D16," ")</f>
        <v>0</v>
      </c>
      <c r="E70" s="201">
        <f>IF('Financial-Commitments'!E16&gt;0,'Financial-Commitments'!E16," ")</f>
        <v>0</v>
      </c>
      <c r="F70" s="262"/>
      <c r="G70" s="117"/>
      <c r="H70" s="83"/>
      <c r="K70" s="48"/>
    </row>
    <row r="71" spans="1:11" ht="16.5" customHeight="1">
      <c r="A71" s="83"/>
      <c r="B71" s="117">
        <f>'Financial-Commitments'!B18</f>
        <v>0</v>
      </c>
      <c r="C71" s="232">
        <f>VLOOKUP('Financial-Commitments'!T18,'Financial-Commitments'!$P$15:$Q$19,2,0)</f>
        <v>0</v>
      </c>
      <c r="D71" s="201">
        <f>IF('Financial-Commitments'!D18&gt;0,'Financial-Commitments'!D18," ")</f>
        <v>0</v>
      </c>
      <c r="E71" s="201">
        <f>IF('Financial-Commitments'!E18&gt;0,'Financial-Commitments'!E18," ")</f>
        <v>0</v>
      </c>
      <c r="F71" s="262"/>
      <c r="G71" s="117"/>
      <c r="H71" s="83"/>
      <c r="K71" s="48"/>
    </row>
    <row r="72" spans="1:11" ht="16.5" customHeight="1">
      <c r="A72" s="83"/>
      <c r="B72" s="117">
        <f>'Financial-Commitments'!B19</f>
        <v>0</v>
      </c>
      <c r="C72" s="232">
        <f>VLOOKUP('Financial-Commitments'!T19,'Financial-Commitments'!$P$15:$Q$19,2,0)</f>
        <v>0</v>
      </c>
      <c r="D72" s="201">
        <f>IF('Financial-Commitments'!D19&gt;0,'Financial-Commitments'!D19," ")</f>
        <v>0</v>
      </c>
      <c r="E72" s="201">
        <f>IF('Financial-Commitments'!E19&gt;0,'Financial-Commitments'!E19," ")</f>
        <v>0</v>
      </c>
      <c r="F72" s="262"/>
      <c r="G72" s="117"/>
      <c r="H72" s="83"/>
      <c r="K72" s="48"/>
    </row>
    <row r="73" spans="1:11" ht="16.5" customHeight="1">
      <c r="A73" s="83"/>
      <c r="B73" s="117">
        <f>'Financial-Commitments'!B21</f>
        <v>0</v>
      </c>
      <c r="C73" s="232">
        <f>VLOOKUP('Financial-Commitments'!T21,'Financial-Commitments'!$P$15:$Q$19,2,0)</f>
        <v>0</v>
      </c>
      <c r="D73" s="201">
        <f>IF('Financial-Commitments'!D21&gt;0,'Financial-Commitments'!D21," ")</f>
        <v>0</v>
      </c>
      <c r="E73" s="201">
        <f>IF('Financial-Commitments'!E21&gt;0,'Financial-Commitments'!E21," ")</f>
        <v>0</v>
      </c>
      <c r="F73" s="262"/>
      <c r="G73" s="117"/>
      <c r="H73" s="83"/>
      <c r="K73" s="48"/>
    </row>
    <row r="74" spans="1:11" ht="16.5" customHeight="1">
      <c r="A74" s="83"/>
      <c r="B74" s="117">
        <f>'Financial-Commitments'!B22</f>
        <v>0</v>
      </c>
      <c r="C74" s="232">
        <f>VLOOKUP('Financial-Commitments'!T22,'Financial-Commitments'!$P$15:$Q$19,2,0)</f>
        <v>0</v>
      </c>
      <c r="D74" s="201">
        <f>IF('Financial-Commitments'!D22&gt;0,'Financial-Commitments'!D22," ")</f>
        <v>0</v>
      </c>
      <c r="E74" s="201">
        <f>IF('Financial-Commitments'!E22&gt;0,'Financial-Commitments'!E22," ")</f>
        <v>0</v>
      </c>
      <c r="F74" s="262"/>
      <c r="G74" s="117"/>
      <c r="H74" s="83"/>
      <c r="K74" s="48"/>
    </row>
    <row r="75" spans="1:11" ht="16.5" customHeight="1">
      <c r="A75" s="83"/>
      <c r="B75" s="117"/>
      <c r="C75" s="232"/>
      <c r="D75" s="201"/>
      <c r="E75" s="201"/>
      <c r="F75" s="117"/>
      <c r="G75" s="117"/>
      <c r="H75" s="83"/>
      <c r="K75" s="48"/>
    </row>
    <row r="76" spans="1:11" ht="16.5" customHeight="1">
      <c r="A76" s="83"/>
      <c r="B76" s="257" t="s">
        <v>120</v>
      </c>
      <c r="C76" s="258" t="s">
        <v>39</v>
      </c>
      <c r="D76" s="259" t="s">
        <v>40</v>
      </c>
      <c r="E76" s="259">
        <f>'Home-Utilities'!E8</f>
        <v>0</v>
      </c>
      <c r="F76" s="260"/>
      <c r="G76" s="261"/>
      <c r="H76" s="83"/>
      <c r="K76" s="48"/>
    </row>
    <row r="77" spans="1:11" ht="16.5" customHeight="1">
      <c r="A77" s="83"/>
      <c r="B77" s="117">
        <f>'Home-Utilities'!B9</f>
        <v>0</v>
      </c>
      <c r="C77" s="232">
        <f>VLOOKUP('Home-Utilities'!T9,'Home-Utilities'!$P$15:$Q$19,2,0)</f>
        <v>0</v>
      </c>
      <c r="D77" s="201">
        <f>IF('Home-Utilities'!D9&gt;0,'Home-Utilities'!D9," ")</f>
        <v>0</v>
      </c>
      <c r="E77" s="201">
        <f>IF('Home-Utilities'!E9&gt;0,'Home-Utilities'!E9," ")</f>
        <v>0</v>
      </c>
      <c r="F77" s="260"/>
      <c r="G77" s="83"/>
      <c r="H77" s="83"/>
      <c r="K77" s="48"/>
    </row>
    <row r="78" spans="1:11" ht="16.5" customHeight="1">
      <c r="A78" s="83"/>
      <c r="B78" s="117">
        <f>'Home-Utilities'!B10</f>
        <v>0</v>
      </c>
      <c r="C78" s="232">
        <f>VLOOKUP('Home-Utilities'!T10,'Home-Utilities'!$P$15:$Q$19,2,0)</f>
        <v>0</v>
      </c>
      <c r="D78" s="201">
        <f>IF('Home-Utilities'!D10&gt;0,'Home-Utilities'!D10," ")</f>
        <v>0</v>
      </c>
      <c r="E78" s="201">
        <f>IF('Home-Utilities'!E10&gt;0,'Home-Utilities'!E10," ")</f>
        <v>0</v>
      </c>
      <c r="F78" s="260"/>
      <c r="G78" s="117"/>
      <c r="H78" s="83"/>
      <c r="K78" s="48"/>
    </row>
    <row r="79" spans="1:11" ht="16.5" customHeight="1">
      <c r="A79" s="83"/>
      <c r="B79" s="117">
        <f>'Home-Utilities'!B11</f>
        <v>0</v>
      </c>
      <c r="C79" s="232">
        <f>VLOOKUP('Home-Utilities'!T11,'Home-Utilities'!$P$15:$Q$19,2,0)</f>
        <v>0</v>
      </c>
      <c r="D79" s="201">
        <f>IF('Home-Utilities'!D11&gt;0,'Home-Utilities'!D11," ")</f>
        <v>0</v>
      </c>
      <c r="E79" s="201">
        <f>IF('Home-Utilities'!E11&gt;0,'Home-Utilities'!E11," ")</f>
        <v>0</v>
      </c>
      <c r="F79" s="260"/>
      <c r="G79" s="117"/>
      <c r="H79" s="83"/>
      <c r="K79" s="48"/>
    </row>
    <row r="80" spans="1:11" ht="16.5" customHeight="1">
      <c r="A80" s="83"/>
      <c r="B80" s="117">
        <f>'Home-Utilities'!B12</f>
        <v>0</v>
      </c>
      <c r="C80" s="232">
        <f>VLOOKUP('Home-Utilities'!T12,'Home-Utilities'!$P$15:$Q$19,2,0)</f>
        <v>0</v>
      </c>
      <c r="D80" s="201">
        <f>IF('Home-Utilities'!D12&gt;0,'Home-Utilities'!D12," ")</f>
        <v>0</v>
      </c>
      <c r="E80" s="201">
        <f>IF('Home-Utilities'!E12&gt;0,'Home-Utilities'!E12," ")</f>
        <v>0</v>
      </c>
      <c r="F80" s="260"/>
      <c r="G80" s="117"/>
      <c r="H80" s="83"/>
      <c r="K80" s="48"/>
    </row>
    <row r="81" spans="1:11" ht="16.5" customHeight="1">
      <c r="A81" s="83"/>
      <c r="B81" s="117">
        <f>'Home-Utilities'!B13</f>
        <v>0</v>
      </c>
      <c r="C81" s="232">
        <f>VLOOKUP('Home-Utilities'!T13,'Home-Utilities'!$P$15:$Q$19,2,0)</f>
        <v>0</v>
      </c>
      <c r="D81" s="201">
        <f>IF('Home-Utilities'!D13&gt;0,'Home-Utilities'!D13," ")</f>
        <v>0</v>
      </c>
      <c r="E81" s="201">
        <f>IF('Home-Utilities'!E13&gt;0,'Home-Utilities'!E13," ")</f>
        <v>0</v>
      </c>
      <c r="F81" s="260"/>
      <c r="G81" s="117"/>
      <c r="H81" s="83"/>
      <c r="K81" s="48"/>
    </row>
    <row r="82" spans="1:11" ht="16.5" customHeight="1">
      <c r="A82" s="83"/>
      <c r="B82" s="117">
        <f>'Home-Utilities'!B14</f>
        <v>0</v>
      </c>
      <c r="C82" s="232">
        <f>VLOOKUP('Home-Utilities'!T14,'Home-Utilities'!$P$15:$Q$19,2,0)</f>
        <v>0</v>
      </c>
      <c r="D82" s="201">
        <f>IF('Home-Utilities'!D14&gt;0,'Home-Utilities'!D14," ")</f>
        <v>0</v>
      </c>
      <c r="E82" s="201">
        <f>IF('Home-Utilities'!E14&gt;0,'Home-Utilities'!E14," ")</f>
        <v>0</v>
      </c>
      <c r="F82" s="260"/>
      <c r="G82" s="117"/>
      <c r="H82" s="83"/>
      <c r="K82" s="48"/>
    </row>
    <row r="83" spans="1:11" ht="16.5" customHeight="1">
      <c r="A83" s="83"/>
      <c r="B83" s="117">
        <f>'Home-Utilities'!B18</f>
        <v>0</v>
      </c>
      <c r="C83" s="232">
        <f>VLOOKUP('Home-Utilities'!T18,'Home-Utilities'!$P$15:$Q$19,2,0)</f>
        <v>0</v>
      </c>
      <c r="D83" s="201">
        <f>IF('Home-Utilities'!D18&gt;0,'Home-Utilities'!D18," ")</f>
        <v>0</v>
      </c>
      <c r="E83" s="201">
        <f>IF('Home-Utilities'!E18&gt;0,'Home-Utilities'!E18," ")</f>
        <v>0</v>
      </c>
      <c r="F83" s="260"/>
      <c r="G83" s="117"/>
      <c r="H83" s="83"/>
      <c r="K83" s="48"/>
    </row>
    <row r="84" spans="1:11" ht="16.5" customHeight="1">
      <c r="A84" s="83"/>
      <c r="B84" s="117">
        <f>'Home-Utilities'!B19</f>
        <v>0</v>
      </c>
      <c r="C84" s="232">
        <f>VLOOKUP('Home-Utilities'!T19,'Home-Utilities'!$P$15:$Q$19,2,0)</f>
        <v>0</v>
      </c>
      <c r="D84" s="201">
        <f>IF('Home-Utilities'!D19&gt;0,'Home-Utilities'!D19," ")</f>
        <v>0</v>
      </c>
      <c r="E84" s="201">
        <f>IF('Home-Utilities'!E19&gt;0,'Home-Utilities'!E19," ")</f>
        <v>0</v>
      </c>
      <c r="F84" s="260"/>
      <c r="G84" s="117"/>
      <c r="H84" s="83"/>
      <c r="K84" s="48"/>
    </row>
    <row r="85" spans="1:11" ht="16.5" customHeight="1">
      <c r="A85" s="83"/>
      <c r="B85" s="117">
        <f>'Home-Utilities'!B20</f>
        <v>0</v>
      </c>
      <c r="C85" s="232">
        <f>VLOOKUP('Home-Utilities'!T20,'Home-Utilities'!$P$15:$Q$19,2,0)</f>
        <v>0</v>
      </c>
      <c r="D85" s="201">
        <f>IF('Home-Utilities'!D20&gt;0,'Home-Utilities'!D20," ")</f>
        <v>0</v>
      </c>
      <c r="E85" s="201">
        <f>IF('Home-Utilities'!E20&gt;0,'Home-Utilities'!E20," ")</f>
        <v>0</v>
      </c>
      <c r="F85" s="260"/>
      <c r="G85" s="117"/>
      <c r="H85" s="83"/>
      <c r="K85" s="48"/>
    </row>
    <row r="86" spans="1:11" ht="16.5" customHeight="1">
      <c r="A86" s="83"/>
      <c r="B86" s="117">
        <f>'Home-Utilities'!B21</f>
        <v>0</v>
      </c>
      <c r="C86" s="232">
        <f>VLOOKUP('Home-Utilities'!T21,'Home-Utilities'!$P$15:$Q$19,2,0)</f>
        <v>0</v>
      </c>
      <c r="D86" s="201">
        <f>IF('Home-Utilities'!D21&gt;0,'Home-Utilities'!D21," ")</f>
        <v>0</v>
      </c>
      <c r="E86" s="201">
        <f>IF('Home-Utilities'!E21&gt;0,'Home-Utilities'!E21," ")</f>
        <v>0</v>
      </c>
      <c r="F86" s="260"/>
      <c r="G86" s="117"/>
      <c r="H86" s="83"/>
      <c r="K86" s="48"/>
    </row>
    <row r="87" spans="1:11" ht="16.5" customHeight="1">
      <c r="A87" s="83"/>
      <c r="B87" s="117">
        <f>'Home-Utilities'!B22</f>
        <v>0</v>
      </c>
      <c r="C87" s="232">
        <f>VLOOKUP('Home-Utilities'!T22,'Home-Utilities'!$P$15:$Q$19,2,0)</f>
        <v>0</v>
      </c>
      <c r="D87" s="201">
        <f>IF('Home-Utilities'!D22&gt;0,'Home-Utilities'!D22," ")</f>
        <v>0</v>
      </c>
      <c r="E87" s="201">
        <f>IF('Home-Utilities'!E22&gt;0,'Home-Utilities'!E22," ")</f>
        <v>0</v>
      </c>
      <c r="F87" s="260"/>
      <c r="G87" s="117"/>
      <c r="H87" s="83"/>
      <c r="K87" s="48"/>
    </row>
    <row r="88" spans="1:11" ht="16.5" customHeight="1">
      <c r="A88" s="83"/>
      <c r="B88" s="117">
        <f>'Home-Utilities'!B23</f>
        <v>0</v>
      </c>
      <c r="C88" s="232">
        <f>VLOOKUP('Home-Utilities'!T23,'Home-Utilities'!$P$15:$Q$19,2,0)</f>
        <v>0</v>
      </c>
      <c r="D88" s="201">
        <f>IF('Home-Utilities'!D23&gt;0,'Home-Utilities'!D23," ")</f>
        <v>0</v>
      </c>
      <c r="E88" s="201">
        <f>IF('Home-Utilities'!E23&gt;0,'Home-Utilities'!E23," ")</f>
        <v>0</v>
      </c>
      <c r="F88" s="260"/>
      <c r="G88" s="117"/>
      <c r="H88" s="83"/>
      <c r="K88" s="48"/>
    </row>
    <row r="89" spans="1:11" ht="16.5" customHeight="1">
      <c r="A89" s="83"/>
      <c r="B89" s="117">
        <f>'Home-Utilities'!B24</f>
        <v>0</v>
      </c>
      <c r="C89" s="232">
        <f>VLOOKUP('Home-Utilities'!T24,'Home-Utilities'!$P$15:$Q$19,2,0)</f>
        <v>0</v>
      </c>
      <c r="D89" s="201">
        <f>IF('Home-Utilities'!D24&gt;0,'Home-Utilities'!D24," ")</f>
        <v>0</v>
      </c>
      <c r="E89" s="201">
        <f>IF('Home-Utilities'!E24&gt;0,'Home-Utilities'!E24," ")</f>
        <v>0</v>
      </c>
      <c r="F89" s="260"/>
      <c r="G89" s="117"/>
      <c r="H89" s="83"/>
      <c r="K89" s="48"/>
    </row>
    <row r="90" spans="1:11" ht="16.5" customHeight="1">
      <c r="A90" s="83"/>
      <c r="B90" s="117">
        <f>'Home-Utilities'!B25</f>
        <v>0</v>
      </c>
      <c r="C90" s="232">
        <f>VLOOKUP('Home-Utilities'!T25,'Home-Utilities'!$P$15:$Q$19,2,0)</f>
        <v>0</v>
      </c>
      <c r="D90" s="201">
        <f>IF('Home-Utilities'!D25&gt;0,'Home-Utilities'!D25," ")</f>
        <v>0</v>
      </c>
      <c r="E90" s="201">
        <f>IF('Home-Utilities'!E25&gt;0,'Home-Utilities'!E25," ")</f>
        <v>0</v>
      </c>
      <c r="F90" s="260"/>
      <c r="G90" s="117"/>
      <c r="H90" s="83"/>
      <c r="K90" s="48"/>
    </row>
    <row r="91" spans="1:11" ht="16.5" customHeight="1">
      <c r="A91" s="83"/>
      <c r="B91" s="117"/>
      <c r="C91" s="232"/>
      <c r="D91" s="201"/>
      <c r="E91" s="201"/>
      <c r="F91" s="117"/>
      <c r="G91" s="117"/>
      <c r="H91" s="83"/>
      <c r="K91" s="48"/>
    </row>
    <row r="92" spans="1:11" ht="16.5" customHeight="1">
      <c r="A92" s="83"/>
      <c r="B92" s="257" t="s">
        <v>121</v>
      </c>
      <c r="C92" s="258" t="s">
        <v>39</v>
      </c>
      <c r="D92" s="259" t="s">
        <v>40</v>
      </c>
      <c r="E92" s="259">
        <f>'Education-Health'!E8</f>
        <v>0</v>
      </c>
      <c r="F92" s="260"/>
      <c r="G92" s="261"/>
      <c r="H92" s="83"/>
      <c r="K92" s="48"/>
    </row>
    <row r="93" spans="1:11" ht="16.5" customHeight="1">
      <c r="A93" s="83"/>
      <c r="B93" s="117">
        <f>'Education-Health'!B9</f>
        <v>0</v>
      </c>
      <c r="C93" s="232">
        <f>VLOOKUP('Education-Health'!T9,'Education-Health'!$P$15:$Q$19,2,0)</f>
        <v>0</v>
      </c>
      <c r="D93" s="201">
        <f>IF('Education-Health'!D9&gt;0,'Education-Health'!D9," ")</f>
        <v>0</v>
      </c>
      <c r="E93" s="201">
        <f>IF('Education-Health'!E9&gt;0,'Education-Health'!E9," ")</f>
        <v>0</v>
      </c>
      <c r="F93" s="260"/>
      <c r="G93" s="117"/>
      <c r="H93" s="83"/>
      <c r="K93" s="48"/>
    </row>
    <row r="94" spans="1:11" ht="16.5" customHeight="1">
      <c r="A94" s="83"/>
      <c r="B94" s="117">
        <f>'Education-Health'!B10</f>
        <v>0</v>
      </c>
      <c r="C94" s="232">
        <f>VLOOKUP('Education-Health'!T10,'Education-Health'!$P$15:$Q$19,2,0)</f>
        <v>0</v>
      </c>
      <c r="D94" s="201">
        <f>IF('Education-Health'!D10&gt;0,'Education-Health'!D10," ")</f>
        <v>0</v>
      </c>
      <c r="E94" s="201">
        <f>IF('Education-Health'!E10&gt;0,'Education-Health'!E10," ")</f>
        <v>0</v>
      </c>
      <c r="F94" s="260"/>
      <c r="G94" s="117"/>
      <c r="H94" s="83"/>
      <c r="K94" s="48"/>
    </row>
    <row r="95" spans="1:11" ht="16.5" customHeight="1">
      <c r="A95" s="83"/>
      <c r="B95" s="117">
        <f>'Education-Health'!B11</f>
        <v>0</v>
      </c>
      <c r="C95" s="232">
        <f>VLOOKUP('Education-Health'!T11,'Education-Health'!$P$15:$Q$19,2,0)</f>
        <v>0</v>
      </c>
      <c r="D95" s="201">
        <f>IF('Education-Health'!D11&gt;0,'Education-Health'!D11," ")</f>
        <v>0</v>
      </c>
      <c r="E95" s="201">
        <f>IF('Education-Health'!E11&gt;0,'Education-Health'!E11," ")</f>
        <v>0</v>
      </c>
      <c r="F95" s="260"/>
      <c r="G95" s="117"/>
      <c r="H95" s="83"/>
      <c r="K95" s="48"/>
    </row>
    <row r="96" spans="1:11" ht="16.5" customHeight="1">
      <c r="A96" s="83"/>
      <c r="B96" s="117">
        <f>'Education-Health'!B12</f>
        <v>0</v>
      </c>
      <c r="C96" s="232">
        <f>VLOOKUP('Education-Health'!T12,'Education-Health'!$P$15:$Q$19,2,0)</f>
        <v>0</v>
      </c>
      <c r="D96" s="201">
        <f>IF('Education-Health'!D12&gt;0,'Education-Health'!D12," ")</f>
        <v>0</v>
      </c>
      <c r="E96" s="201">
        <f>IF('Education-Health'!E12&gt;0,'Education-Health'!E12," ")</f>
        <v>0</v>
      </c>
      <c r="F96" s="260"/>
      <c r="G96" s="117"/>
      <c r="H96" s="83"/>
      <c r="K96" s="48"/>
    </row>
    <row r="97" spans="1:11" ht="16.5" customHeight="1">
      <c r="A97" s="83"/>
      <c r="B97" s="117">
        <f>'Education-Health'!B13</f>
        <v>0</v>
      </c>
      <c r="C97" s="232">
        <f>VLOOKUP('Education-Health'!T13,'Education-Health'!$P$15:$Q$19,2,0)</f>
        <v>0</v>
      </c>
      <c r="D97" s="201">
        <f>IF('Education-Health'!D13&gt;0,'Education-Health'!D13," ")</f>
        <v>0</v>
      </c>
      <c r="E97" s="201">
        <f>IF('Education-Health'!E13&gt;0,'Education-Health'!E13," ")</f>
        <v>0</v>
      </c>
      <c r="F97" s="260"/>
      <c r="G97" s="117"/>
      <c r="H97" s="83"/>
      <c r="K97" s="48"/>
    </row>
    <row r="98" spans="1:11" ht="16.5" customHeight="1">
      <c r="A98" s="83"/>
      <c r="B98" s="117">
        <f>'Education-Health'!B14</f>
        <v>0</v>
      </c>
      <c r="C98" s="232">
        <f>VLOOKUP('Education-Health'!T14,'Education-Health'!$P$15:$Q$19,2,0)</f>
        <v>0</v>
      </c>
      <c r="D98" s="201">
        <f>IF('Education-Health'!D14&gt;0,'Education-Health'!D14," ")</f>
        <v>0</v>
      </c>
      <c r="E98" s="201">
        <f>IF('Education-Health'!E14&gt;0,'Education-Health'!E14," ")</f>
        <v>0</v>
      </c>
      <c r="F98" s="260"/>
      <c r="G98" s="117"/>
      <c r="H98" s="83"/>
      <c r="K98" s="48"/>
    </row>
    <row r="99" spans="1:11" ht="16.5" customHeight="1">
      <c r="A99" s="83"/>
      <c r="B99" s="117">
        <f>'Education-Health'!B15</f>
        <v>0</v>
      </c>
      <c r="C99" s="232">
        <f>VLOOKUP('Education-Health'!T15,'Education-Health'!$P$15:$Q$19,2,0)</f>
        <v>0</v>
      </c>
      <c r="D99" s="201">
        <f>IF('Education-Health'!D15&gt;0,'Education-Health'!D15," ")</f>
        <v>0</v>
      </c>
      <c r="E99" s="201">
        <f>IF('Education-Health'!E15&gt;0,'Education-Health'!E15," ")</f>
        <v>0</v>
      </c>
      <c r="F99" s="260"/>
      <c r="G99" s="117"/>
      <c r="H99" s="83"/>
      <c r="K99" s="48"/>
    </row>
    <row r="100" spans="1:11" ht="16.5" customHeight="1">
      <c r="A100" s="83"/>
      <c r="B100" s="117">
        <f>'Education-Health'!B19</f>
        <v>0</v>
      </c>
      <c r="C100" s="232">
        <f>VLOOKUP('Education-Health'!T19,'Education-Health'!$P$15:$Q$19,2,0)</f>
        <v>0</v>
      </c>
      <c r="D100" s="201">
        <f>IF('Education-Health'!D19&gt;0,'Education-Health'!D19," ")</f>
        <v>0</v>
      </c>
      <c r="E100" s="201">
        <f>IF('Education-Health'!E19&gt;0,'Education-Health'!E19," ")</f>
        <v>0</v>
      </c>
      <c r="F100" s="260"/>
      <c r="G100" s="117"/>
      <c r="H100" s="83"/>
      <c r="K100" s="48"/>
    </row>
    <row r="101" spans="1:11" ht="16.5" customHeight="1">
      <c r="A101" s="83"/>
      <c r="B101" s="117">
        <f>'Education-Health'!B20</f>
        <v>0</v>
      </c>
      <c r="C101" s="232">
        <f>VLOOKUP('Education-Health'!T20,'Education-Health'!$P$15:$Q$19,2,0)</f>
        <v>0</v>
      </c>
      <c r="D101" s="201">
        <f>IF('Education-Health'!D20&gt;0,'Education-Health'!D20," ")</f>
        <v>0</v>
      </c>
      <c r="E101" s="201">
        <f>IF('Education-Health'!E20&gt;0,'Education-Health'!E20," ")</f>
        <v>0</v>
      </c>
      <c r="F101" s="260"/>
      <c r="G101" s="117"/>
      <c r="H101" s="83"/>
      <c r="K101" s="48"/>
    </row>
    <row r="102" spans="1:11" ht="16.5" customHeight="1">
      <c r="A102" s="83"/>
      <c r="B102" s="117">
        <f>'Education-Health'!B21</f>
        <v>0</v>
      </c>
      <c r="C102" s="232">
        <f>VLOOKUP('Education-Health'!T21,'Education-Health'!$P$15:$Q$19,2,0)</f>
        <v>0</v>
      </c>
      <c r="D102" s="201">
        <f>IF('Education-Health'!D21&gt;0,'Education-Health'!D21," ")</f>
        <v>0</v>
      </c>
      <c r="E102" s="201">
        <f>IF('Education-Health'!E21&gt;0,'Education-Health'!E21," ")</f>
        <v>0</v>
      </c>
      <c r="F102" s="260"/>
      <c r="G102" s="117"/>
      <c r="H102" s="83"/>
      <c r="K102" s="48"/>
    </row>
    <row r="103" spans="1:11" ht="16.5" customHeight="1">
      <c r="A103" s="83"/>
      <c r="B103" s="117">
        <f>'Education-Health'!B22</f>
        <v>0</v>
      </c>
      <c r="C103" s="232">
        <f>VLOOKUP('Education-Health'!T22,'Education-Health'!$P$15:$Q$19,2,0)</f>
        <v>0</v>
      </c>
      <c r="D103" s="201">
        <f>IF('Education-Health'!D22&gt;0,'Education-Health'!D22," ")</f>
        <v>0</v>
      </c>
      <c r="E103" s="201">
        <f>IF('Education-Health'!E22&gt;0,'Education-Health'!E22," ")</f>
        <v>0</v>
      </c>
      <c r="F103" s="260"/>
      <c r="G103" s="117"/>
      <c r="H103" s="83"/>
      <c r="K103" s="48"/>
    </row>
    <row r="104" spans="1:11" ht="16.5" customHeight="1">
      <c r="A104" s="83"/>
      <c r="B104" s="117">
        <f>'Education-Health'!B23</f>
        <v>0</v>
      </c>
      <c r="C104" s="232">
        <f>VLOOKUP('Education-Health'!T23,'Education-Health'!$P$15:$Q$19,2,0)</f>
        <v>0</v>
      </c>
      <c r="D104" s="201">
        <f>IF('Education-Health'!D23&gt;0,'Education-Health'!D23," ")</f>
        <v>0</v>
      </c>
      <c r="E104" s="201">
        <f>IF('Education-Health'!E23&gt;0,'Education-Health'!E23," ")</f>
        <v>0</v>
      </c>
      <c r="F104" s="260"/>
      <c r="G104" s="117"/>
      <c r="H104" s="83"/>
      <c r="K104" s="48"/>
    </row>
    <row r="105" spans="1:11" ht="16.5" customHeight="1">
      <c r="A105" s="83"/>
      <c r="B105" s="117">
        <f>'Education-Health'!B24</f>
        <v>0</v>
      </c>
      <c r="C105" s="232">
        <f>VLOOKUP('Education-Health'!T24,'Education-Health'!$P$15:$Q$19,2,0)</f>
        <v>0</v>
      </c>
      <c r="D105" s="201">
        <f>IF('Education-Health'!D24&gt;0,'Education-Health'!D24," ")</f>
        <v>0</v>
      </c>
      <c r="E105" s="201">
        <f>IF('Education-Health'!E24&gt;0,'Education-Health'!E24," ")</f>
        <v>0</v>
      </c>
      <c r="F105" s="260"/>
      <c r="G105" s="117"/>
      <c r="H105" s="83"/>
      <c r="K105" s="48"/>
    </row>
    <row r="106" spans="1:11" ht="16.5" customHeight="1">
      <c r="A106" s="83"/>
      <c r="B106" s="117">
        <f>'Education-Health'!B25</f>
        <v>0</v>
      </c>
      <c r="C106" s="232">
        <f>VLOOKUP('Education-Health'!T25,'Education-Health'!$P$15:$Q$19,2,0)</f>
        <v>0</v>
      </c>
      <c r="D106" s="201">
        <f>IF('Education-Health'!D25&gt;0,'Education-Health'!D25," ")</f>
        <v>0</v>
      </c>
      <c r="E106" s="201">
        <f>IF('Education-Health'!E25&gt;0,'Education-Health'!E25," ")</f>
        <v>0</v>
      </c>
      <c r="F106" s="260"/>
      <c r="G106" s="117"/>
      <c r="H106" s="83"/>
      <c r="K106" s="48"/>
    </row>
    <row r="107" spans="1:11" ht="16.5" customHeight="1">
      <c r="A107" s="83"/>
      <c r="B107" s="117">
        <f>'Education-Health'!B26</f>
        <v>0</v>
      </c>
      <c r="C107" s="232">
        <f>VLOOKUP('Education-Health'!T26,'Education-Health'!$P$15:$Q$19,2,0)</f>
        <v>0</v>
      </c>
      <c r="D107" s="201">
        <f>IF('Education-Health'!D26&gt;0,'Education-Health'!D26," ")</f>
        <v>0</v>
      </c>
      <c r="E107" s="201">
        <f>IF('Education-Health'!E26&gt;0,'Education-Health'!E26," ")</f>
        <v>0</v>
      </c>
      <c r="F107" s="260"/>
      <c r="G107" s="117"/>
      <c r="H107" s="83"/>
      <c r="K107" s="48"/>
    </row>
    <row r="108" spans="1:11" ht="16.5" customHeight="1">
      <c r="A108" s="83"/>
      <c r="B108" s="117"/>
      <c r="C108" s="232"/>
      <c r="D108" s="201"/>
      <c r="E108" s="201"/>
      <c r="F108" s="117"/>
      <c r="G108" s="117"/>
      <c r="H108" s="83"/>
      <c r="K108" s="48"/>
    </row>
    <row r="109" spans="1:11" ht="16.5" customHeight="1">
      <c r="A109" s="83"/>
      <c r="B109" s="257" t="s">
        <v>122</v>
      </c>
      <c r="C109" s="258" t="s">
        <v>39</v>
      </c>
      <c r="D109" s="259" t="s">
        <v>40</v>
      </c>
      <c r="E109" s="259">
        <f>'Shopping-Transport'!E8</f>
        <v>0</v>
      </c>
      <c r="F109" s="260"/>
      <c r="G109" s="261" t="s">
        <v>134</v>
      </c>
      <c r="H109" s="83"/>
      <c r="K109" s="48"/>
    </row>
    <row r="110" spans="1:11" ht="16.5" customHeight="1">
      <c r="A110" s="83"/>
      <c r="B110" s="117">
        <f>'Shopping-Transport'!B9</f>
        <v>0</v>
      </c>
      <c r="C110" s="232">
        <f>VLOOKUP('Shopping-Transport'!T9,'Shopping-Transport'!$P$15:$Q$19,2,0)</f>
        <v>0</v>
      </c>
      <c r="D110" s="201">
        <f>IF('Shopping-Transport'!D9&gt;0,'Shopping-Transport'!D9," ")</f>
        <v>0</v>
      </c>
      <c r="E110" s="201">
        <f>IF('Shopping-Transport'!E9&gt;0,'Shopping-Transport'!E9," ")</f>
        <v>0</v>
      </c>
      <c r="F110" s="260"/>
      <c r="G110" s="117"/>
      <c r="H110" s="83"/>
      <c r="K110" s="48"/>
    </row>
    <row r="111" spans="1:11" ht="16.5" customHeight="1">
      <c r="A111" s="83"/>
      <c r="B111" s="117">
        <f>'Shopping-Transport'!B10</f>
        <v>0</v>
      </c>
      <c r="C111" s="232">
        <f>VLOOKUP('Shopping-Transport'!T10,'Shopping-Transport'!$P$15:$Q$19,2,0)</f>
        <v>0</v>
      </c>
      <c r="D111" s="201">
        <f>IF('Shopping-Transport'!D10&gt;0,'Shopping-Transport'!D10," ")</f>
        <v>0</v>
      </c>
      <c r="E111" s="201">
        <f>IF('Shopping-Transport'!E10&gt;0,'Shopping-Transport'!E10," ")</f>
        <v>0</v>
      </c>
      <c r="F111" s="260"/>
      <c r="G111" s="117"/>
      <c r="H111" s="83"/>
      <c r="K111" s="48"/>
    </row>
    <row r="112" spans="1:11" ht="16.5" customHeight="1">
      <c r="A112" s="83"/>
      <c r="B112" s="117">
        <f>'Shopping-Transport'!B11</f>
        <v>0</v>
      </c>
      <c r="C112" s="232">
        <f>VLOOKUP('Shopping-Transport'!T11,'Shopping-Transport'!$P$15:$Q$19,2,0)</f>
        <v>0</v>
      </c>
      <c r="D112" s="201">
        <f>IF('Shopping-Transport'!D11&gt;0,'Shopping-Transport'!D11," ")</f>
        <v>0</v>
      </c>
      <c r="E112" s="201">
        <f>IF('Shopping-Transport'!E11&gt;0,'Shopping-Transport'!E11," ")</f>
        <v>0</v>
      </c>
      <c r="F112" s="260"/>
      <c r="G112" s="117"/>
      <c r="H112" s="83"/>
      <c r="K112" s="48"/>
    </row>
    <row r="113" spans="1:11" ht="16.5" customHeight="1">
      <c r="A113" s="83"/>
      <c r="B113" s="117">
        <f>'Shopping-Transport'!B12</f>
        <v>0</v>
      </c>
      <c r="C113" s="232">
        <f>VLOOKUP('Shopping-Transport'!T12,'Shopping-Transport'!$P$15:$Q$19,2,0)</f>
        <v>0</v>
      </c>
      <c r="D113" s="201">
        <f>IF('Shopping-Transport'!D12&gt;0,'Shopping-Transport'!D12," ")</f>
        <v>0</v>
      </c>
      <c r="E113" s="201">
        <f>IF('Shopping-Transport'!E12&gt;0,'Shopping-Transport'!E12," ")</f>
        <v>0</v>
      </c>
      <c r="F113" s="260"/>
      <c r="G113" s="117"/>
      <c r="H113" s="83"/>
      <c r="K113" s="48"/>
    </row>
    <row r="114" spans="1:11" ht="16.5" customHeight="1">
      <c r="A114" s="83"/>
      <c r="B114" s="117">
        <f>'Shopping-Transport'!B13</f>
        <v>0</v>
      </c>
      <c r="C114" s="232">
        <f>VLOOKUP('Shopping-Transport'!T13,'Shopping-Transport'!$P$15:$Q$19,2,0)</f>
        <v>0</v>
      </c>
      <c r="D114" s="201">
        <f>IF('Shopping-Transport'!D13&gt;0,'Shopping-Transport'!D13," ")</f>
        <v>0</v>
      </c>
      <c r="E114" s="201">
        <f>IF('Shopping-Transport'!E13&gt;0,'Shopping-Transport'!E13," ")</f>
        <v>0</v>
      </c>
      <c r="F114" s="260"/>
      <c r="G114" s="117"/>
      <c r="H114" s="83"/>
      <c r="K114" s="48"/>
    </row>
    <row r="115" spans="1:11" ht="16.5" customHeight="1">
      <c r="A115" s="83"/>
      <c r="B115" s="117">
        <f>'Shopping-Transport'!B14</f>
        <v>0</v>
      </c>
      <c r="C115" s="232">
        <f>VLOOKUP('Shopping-Transport'!T14,'Shopping-Transport'!$P$15:$Q$19,2,0)</f>
        <v>0</v>
      </c>
      <c r="D115" s="201">
        <f>IF('Shopping-Transport'!D14&gt;0,'Shopping-Transport'!D14," ")</f>
        <v>0</v>
      </c>
      <c r="E115" s="201">
        <f>IF('Shopping-Transport'!E14&gt;0,'Shopping-Transport'!E14," ")</f>
        <v>0</v>
      </c>
      <c r="F115" s="260"/>
      <c r="G115" s="117"/>
      <c r="H115" s="83"/>
      <c r="K115" s="48"/>
    </row>
    <row r="116" spans="1:11" ht="16.5" customHeight="1">
      <c r="A116" s="83"/>
      <c r="B116" s="117">
        <f>'Shopping-Transport'!B15</f>
        <v>0</v>
      </c>
      <c r="C116" s="232">
        <f>VLOOKUP('Shopping-Transport'!T15,'Shopping-Transport'!$P$15:$Q$19,2,0)</f>
        <v>0</v>
      </c>
      <c r="D116" s="201">
        <f>IF('Shopping-Transport'!D15&gt;0,'Shopping-Transport'!D15," ")</f>
        <v>0</v>
      </c>
      <c r="E116" s="201">
        <f>IF('Shopping-Transport'!E15&gt;0,'Shopping-Transport'!E15," ")</f>
        <v>0</v>
      </c>
      <c r="F116" s="260"/>
      <c r="G116" s="117"/>
      <c r="H116" s="83"/>
      <c r="K116" s="48"/>
    </row>
    <row r="117" spans="1:11" ht="16.5" customHeight="1">
      <c r="A117" s="83"/>
      <c r="B117" s="117">
        <f>'Shopping-Transport'!B16</f>
        <v>0</v>
      </c>
      <c r="C117" s="232">
        <f>VLOOKUP('Shopping-Transport'!T16,'Shopping-Transport'!$P$15:$Q$19,2,0)</f>
        <v>0</v>
      </c>
      <c r="D117" s="201">
        <f>IF('Shopping-Transport'!D16&gt;0,'Shopping-Transport'!D16," ")</f>
        <v>0</v>
      </c>
      <c r="E117" s="201">
        <f>IF('Shopping-Transport'!E16&gt;0,'Shopping-Transport'!E16," ")</f>
        <v>0</v>
      </c>
      <c r="F117" s="260"/>
      <c r="G117" s="117"/>
      <c r="H117" s="83"/>
      <c r="K117" s="48"/>
    </row>
    <row r="118" spans="1:11" ht="16.5" customHeight="1">
      <c r="A118" s="83"/>
      <c r="B118" s="117">
        <f>'Shopping-Transport'!B20</f>
        <v>0</v>
      </c>
      <c r="C118" s="232">
        <f>VLOOKUP('Shopping-Transport'!T20,'Shopping-Transport'!$P$15:$Q$19,2,0)</f>
        <v>0</v>
      </c>
      <c r="D118" s="201">
        <f>IF('Shopping-Transport'!D20&gt;0,'Shopping-Transport'!D20," ")</f>
        <v>0</v>
      </c>
      <c r="E118" s="201">
        <f>IF('Shopping-Transport'!E20&gt;0,'Shopping-Transport'!E20," ")</f>
        <v>0</v>
      </c>
      <c r="F118" s="260"/>
      <c r="G118" s="117"/>
      <c r="H118" s="83"/>
      <c r="K118" s="48"/>
    </row>
    <row r="119" spans="1:11" ht="16.5" customHeight="1">
      <c r="A119" s="83"/>
      <c r="B119" s="117">
        <f>'Shopping-Transport'!B21</f>
        <v>0</v>
      </c>
      <c r="C119" s="232">
        <f>VLOOKUP('Shopping-Transport'!T21,'Shopping-Transport'!$P$15:$Q$19,2,0)</f>
        <v>0</v>
      </c>
      <c r="D119" s="201">
        <f>IF('Shopping-Transport'!D21&gt;0,'Shopping-Transport'!D21," ")</f>
        <v>0</v>
      </c>
      <c r="E119" s="201">
        <f>IF('Shopping-Transport'!E21&gt;0,'Shopping-Transport'!E21," ")</f>
        <v>0</v>
      </c>
      <c r="F119" s="260"/>
      <c r="G119" s="117"/>
      <c r="H119" s="83"/>
      <c r="K119" s="48"/>
    </row>
    <row r="120" spans="1:11" ht="16.5" customHeight="1">
      <c r="A120" s="83"/>
      <c r="B120" s="117">
        <f>'Shopping-Transport'!B22</f>
        <v>0</v>
      </c>
      <c r="C120" s="232">
        <f>VLOOKUP('Shopping-Transport'!T22,'Shopping-Transport'!$P$15:$Q$19,2,0)</f>
        <v>0</v>
      </c>
      <c r="D120" s="201">
        <f>IF('Shopping-Transport'!D22&gt;0,'Shopping-Transport'!D22," ")</f>
        <v>0</v>
      </c>
      <c r="E120" s="201">
        <f>IF('Shopping-Transport'!E22&gt;0,'Shopping-Transport'!E22," ")</f>
        <v>0</v>
      </c>
      <c r="F120" s="260"/>
      <c r="G120" s="117"/>
      <c r="H120" s="83"/>
      <c r="K120" s="48"/>
    </row>
    <row r="121" spans="1:11" ht="16.5" customHeight="1">
      <c r="A121" s="83"/>
      <c r="B121" s="117">
        <f>'Shopping-Transport'!B23</f>
        <v>0</v>
      </c>
      <c r="C121" s="232">
        <f>VLOOKUP('Shopping-Transport'!T23,'Shopping-Transport'!$P$15:$Q$19,2,0)</f>
        <v>0</v>
      </c>
      <c r="D121" s="201">
        <f>IF('Shopping-Transport'!D23&gt;0,'Shopping-Transport'!D23," ")</f>
        <v>0</v>
      </c>
      <c r="E121" s="201">
        <f>IF('Shopping-Transport'!E23&gt;0,'Shopping-Transport'!E23," ")</f>
        <v>0</v>
      </c>
      <c r="F121" s="260"/>
      <c r="G121" s="117"/>
      <c r="H121" s="83"/>
      <c r="K121" s="48"/>
    </row>
    <row r="122" spans="1:11" ht="16.5" customHeight="1">
      <c r="A122" s="83"/>
      <c r="B122" s="117">
        <f>'Shopping-Transport'!B24</f>
        <v>0</v>
      </c>
      <c r="C122" s="232">
        <f>VLOOKUP('Shopping-Transport'!T24,'Shopping-Transport'!$P$15:$Q$19,2,0)</f>
        <v>0</v>
      </c>
      <c r="D122" s="201">
        <f>IF('Shopping-Transport'!D24&gt;0,'Shopping-Transport'!D24," ")</f>
        <v>0</v>
      </c>
      <c r="E122" s="201">
        <f>IF('Shopping-Transport'!E24&gt;0,'Shopping-Transport'!E24," ")</f>
        <v>0</v>
      </c>
      <c r="F122" s="260"/>
      <c r="G122" s="117"/>
      <c r="H122" s="83"/>
      <c r="K122" s="48"/>
    </row>
    <row r="123" spans="1:11" ht="16.5" customHeight="1">
      <c r="A123" s="83"/>
      <c r="B123" s="117">
        <f>'Shopping-Transport'!B25</f>
        <v>0</v>
      </c>
      <c r="C123" s="232">
        <f>VLOOKUP('Shopping-Transport'!T25,'Shopping-Transport'!$P$15:$Q$19,2,0)</f>
        <v>0</v>
      </c>
      <c r="D123" s="201">
        <f>IF('Shopping-Transport'!D25&gt;0,'Shopping-Transport'!D25," ")</f>
        <v>0</v>
      </c>
      <c r="E123" s="201">
        <f>IF('Shopping-Transport'!E25&gt;0,'Shopping-Transport'!E25," ")</f>
        <v>0</v>
      </c>
      <c r="F123" s="260"/>
      <c r="G123" s="117"/>
      <c r="H123" s="83"/>
      <c r="K123" s="48"/>
    </row>
    <row r="124" spans="1:11" ht="16.5" customHeight="1">
      <c r="A124" s="83"/>
      <c r="B124" s="117">
        <f>'Shopping-Transport'!B26</f>
        <v>0</v>
      </c>
      <c r="C124" s="232">
        <f>VLOOKUP('Shopping-Transport'!T26,'Shopping-Transport'!$P$15:$Q$19,2,0)</f>
        <v>0</v>
      </c>
      <c r="D124" s="201">
        <f>IF('Shopping-Transport'!D26&gt;0,'Shopping-Transport'!D26," ")</f>
        <v>0</v>
      </c>
      <c r="E124" s="201">
        <f>IF('Shopping-Transport'!E26&gt;0,'Shopping-Transport'!E26," ")</f>
        <v>0</v>
      </c>
      <c r="F124" s="260"/>
      <c r="G124" s="117"/>
      <c r="H124" s="83"/>
      <c r="K124" s="48"/>
    </row>
    <row r="125" spans="1:11" ht="16.5" customHeight="1">
      <c r="A125" s="83"/>
      <c r="B125" s="117"/>
      <c r="C125" s="232"/>
      <c r="D125" s="201"/>
      <c r="E125" s="201"/>
      <c r="F125" s="117"/>
      <c r="G125" s="117"/>
      <c r="H125" s="83"/>
      <c r="K125" s="48"/>
    </row>
    <row r="126" spans="1:11" ht="16.5" customHeight="1">
      <c r="A126" s="83"/>
      <c r="B126" s="257" t="s">
        <v>123</v>
      </c>
      <c r="C126" s="258" t="s">
        <v>39</v>
      </c>
      <c r="D126" s="259" t="s">
        <v>40</v>
      </c>
      <c r="E126" s="259">
        <f>'Entertainment-Eating-Out'!E8</f>
        <v>0</v>
      </c>
      <c r="F126" s="260"/>
      <c r="G126" s="261"/>
      <c r="H126" s="83"/>
      <c r="K126" s="48"/>
    </row>
    <row r="127" spans="1:11" ht="16.5" customHeight="1">
      <c r="A127" s="83"/>
      <c r="B127" s="117">
        <f>'Entertainment-Eating-Out'!B9</f>
        <v>0</v>
      </c>
      <c r="C127" s="232">
        <f>VLOOKUP('Entertainment-Eating-Out'!T9,'Entertainment-Eating-Out'!$P$15:$Q$19,2,0)</f>
        <v>0</v>
      </c>
      <c r="D127" s="201">
        <f>IF('Entertainment-Eating-Out'!D9&gt;0,'Entertainment-Eating-Out'!D9," ")</f>
        <v>0</v>
      </c>
      <c r="E127" s="201">
        <f>IF('Entertainment-Eating-Out'!E9&gt;0,'Entertainment-Eating-Out'!E9," ")</f>
        <v>0</v>
      </c>
      <c r="F127" s="260"/>
      <c r="G127" s="117"/>
      <c r="H127" s="83"/>
      <c r="K127" s="48"/>
    </row>
    <row r="128" spans="1:11" ht="16.5" customHeight="1">
      <c r="A128" s="83"/>
      <c r="B128" s="117">
        <f>'Entertainment-Eating-Out'!B10</f>
        <v>0</v>
      </c>
      <c r="C128" s="232">
        <f>VLOOKUP('Entertainment-Eating-Out'!T10,'Entertainment-Eating-Out'!$P$15:$Q$19,2,0)</f>
        <v>0</v>
      </c>
      <c r="D128" s="201">
        <f>IF('Entertainment-Eating-Out'!D10&gt;0,'Entertainment-Eating-Out'!D10," ")</f>
        <v>0</v>
      </c>
      <c r="E128" s="201">
        <f>IF('Entertainment-Eating-Out'!E10&gt;0,'Entertainment-Eating-Out'!E10," ")</f>
        <v>0</v>
      </c>
      <c r="F128" s="260"/>
      <c r="G128" s="117"/>
      <c r="H128" s="83"/>
      <c r="K128" s="48"/>
    </row>
    <row r="129" spans="1:11" ht="16.5" customHeight="1">
      <c r="A129" s="83"/>
      <c r="B129" s="117">
        <f>'Entertainment-Eating-Out'!B11</f>
        <v>0</v>
      </c>
      <c r="C129" s="232">
        <f>VLOOKUP('Entertainment-Eating-Out'!T11,'Entertainment-Eating-Out'!$P$15:$Q$19,2,0)</f>
        <v>0</v>
      </c>
      <c r="D129" s="201">
        <f>IF('Entertainment-Eating-Out'!D11&gt;0,'Entertainment-Eating-Out'!D11," ")</f>
        <v>0</v>
      </c>
      <c r="E129" s="201">
        <f>IF('Entertainment-Eating-Out'!E11&gt;0,'Entertainment-Eating-Out'!E11," ")</f>
        <v>0</v>
      </c>
      <c r="F129" s="260"/>
      <c r="G129" s="117"/>
      <c r="H129" s="83"/>
      <c r="K129" s="48"/>
    </row>
    <row r="130" spans="1:11" ht="16.5" customHeight="1">
      <c r="A130" s="83"/>
      <c r="B130" s="117">
        <f>'Entertainment-Eating-Out'!B12</f>
        <v>0</v>
      </c>
      <c r="C130" s="232">
        <f>VLOOKUP('Entertainment-Eating-Out'!T12,'Entertainment-Eating-Out'!$P$15:$Q$19,2,0)</f>
        <v>0</v>
      </c>
      <c r="D130" s="201">
        <f>IF('Entertainment-Eating-Out'!D12&gt;0,'Entertainment-Eating-Out'!D12," ")</f>
        <v>0</v>
      </c>
      <c r="E130" s="201">
        <f>IF('Entertainment-Eating-Out'!E12&gt;0,'Entertainment-Eating-Out'!E12," ")</f>
        <v>0</v>
      </c>
      <c r="F130" s="260"/>
      <c r="G130" s="117"/>
      <c r="H130" s="83"/>
      <c r="K130" s="48"/>
    </row>
    <row r="131" spans="1:11" ht="16.5" customHeight="1">
      <c r="A131" s="83"/>
      <c r="B131" s="117">
        <f>'Entertainment-Eating-Out'!B13</f>
        <v>0</v>
      </c>
      <c r="C131" s="232">
        <f>VLOOKUP('Entertainment-Eating-Out'!T13,'Entertainment-Eating-Out'!$P$15:$Q$19,2,0)</f>
        <v>0</v>
      </c>
      <c r="D131" s="201">
        <f>IF('Entertainment-Eating-Out'!D13&gt;0,'Entertainment-Eating-Out'!D13," ")</f>
        <v>0</v>
      </c>
      <c r="E131" s="201">
        <f>IF('Entertainment-Eating-Out'!E13&gt;0,'Entertainment-Eating-Out'!E13," ")</f>
        <v>0</v>
      </c>
      <c r="F131" s="260"/>
      <c r="G131" s="117"/>
      <c r="H131" s="83"/>
      <c r="K131" s="48"/>
    </row>
    <row r="132" spans="1:11" ht="16.5" customHeight="1">
      <c r="A132" s="83"/>
      <c r="B132" s="117">
        <f>'Entertainment-Eating-Out'!B14</f>
        <v>0</v>
      </c>
      <c r="C132" s="232">
        <f>VLOOKUP('Entertainment-Eating-Out'!T14,'Entertainment-Eating-Out'!$P$15:$Q$19,2,0)</f>
        <v>0</v>
      </c>
      <c r="D132" s="201">
        <f>IF('Entertainment-Eating-Out'!D14&gt;0,'Entertainment-Eating-Out'!D14," ")</f>
        <v>0</v>
      </c>
      <c r="E132" s="201">
        <f>IF('Entertainment-Eating-Out'!E14&gt;0,'Entertainment-Eating-Out'!E14," ")</f>
        <v>0</v>
      </c>
      <c r="F132" s="260"/>
      <c r="G132" s="117"/>
      <c r="H132" s="83"/>
      <c r="K132" s="48"/>
    </row>
    <row r="133" spans="1:11" ht="16.5" customHeight="1">
      <c r="A133" s="83"/>
      <c r="B133" s="117">
        <f>'Entertainment-Eating-Out'!B15</f>
        <v>0</v>
      </c>
      <c r="C133" s="232">
        <f>VLOOKUP('Entertainment-Eating-Out'!T15,'Entertainment-Eating-Out'!$P$15:$Q$19,2,0)</f>
        <v>0</v>
      </c>
      <c r="D133" s="201">
        <f>IF('Entertainment-Eating-Out'!D15&gt;0,'Entertainment-Eating-Out'!D15," ")</f>
        <v>0</v>
      </c>
      <c r="E133" s="201">
        <f>IF('Entertainment-Eating-Out'!E15&gt;0,'Entertainment-Eating-Out'!E15," ")</f>
        <v>0</v>
      </c>
      <c r="F133" s="260"/>
      <c r="G133" s="117"/>
      <c r="H133" s="83"/>
      <c r="K133" s="48"/>
    </row>
    <row r="134" spans="1:11" ht="16.5" customHeight="1">
      <c r="A134" s="83"/>
      <c r="B134" s="117">
        <f>'Entertainment-Eating-Out'!B16</f>
        <v>0</v>
      </c>
      <c r="C134" s="232">
        <f>VLOOKUP('Entertainment-Eating-Out'!T16,'Entertainment-Eating-Out'!$P$15:$Q$19,2,0)</f>
        <v>0</v>
      </c>
      <c r="D134" s="201">
        <f>IF('Entertainment-Eating-Out'!D16&gt;0,'Entertainment-Eating-Out'!D16," ")</f>
        <v>0</v>
      </c>
      <c r="E134" s="201">
        <f>IF('Entertainment-Eating-Out'!E16&gt;0,'Entertainment-Eating-Out'!E16," ")</f>
        <v>0</v>
      </c>
      <c r="F134" s="260"/>
      <c r="G134" s="117"/>
      <c r="H134" s="83"/>
      <c r="K134" s="48"/>
    </row>
    <row r="135" spans="1:11" ht="16.5" customHeight="1">
      <c r="A135" s="83"/>
      <c r="B135" s="117">
        <f>'Entertainment-Eating-Out'!B17</f>
        <v>0</v>
      </c>
      <c r="C135" s="232">
        <f>VLOOKUP('Entertainment-Eating-Out'!T17,'Entertainment-Eating-Out'!$P$15:$Q$19,2,0)</f>
        <v>0</v>
      </c>
      <c r="D135" s="201">
        <f>IF('Entertainment-Eating-Out'!D17&gt;0,'Entertainment-Eating-Out'!D17," ")</f>
        <v>0</v>
      </c>
      <c r="E135" s="201">
        <f>IF('Entertainment-Eating-Out'!E17&gt;0,'Entertainment-Eating-Out'!E17," ")</f>
        <v>0</v>
      </c>
      <c r="F135" s="260"/>
      <c r="G135" s="117"/>
      <c r="H135" s="83"/>
      <c r="K135" s="48"/>
    </row>
    <row r="136" spans="1:11" ht="16.5" customHeight="1">
      <c r="A136" s="83"/>
      <c r="B136" s="117">
        <f>'Entertainment-Eating-Out'!B18</f>
        <v>0</v>
      </c>
      <c r="C136" s="232">
        <f>VLOOKUP('Entertainment-Eating-Out'!T18,'Entertainment-Eating-Out'!$P$15:$Q$19,2,0)</f>
        <v>0</v>
      </c>
      <c r="D136" s="201">
        <f>IF('Entertainment-Eating-Out'!D18&gt;0,'Entertainment-Eating-Out'!D18," ")</f>
        <v>0</v>
      </c>
      <c r="E136" s="201">
        <f>IF('Entertainment-Eating-Out'!E18&gt;0,'Entertainment-Eating-Out'!E18," ")</f>
        <v>0</v>
      </c>
      <c r="F136" s="260"/>
      <c r="G136" s="117"/>
      <c r="H136" s="83"/>
      <c r="K136" s="48"/>
    </row>
    <row r="137" spans="1:11" ht="16.5" customHeight="1">
      <c r="A137" s="83"/>
      <c r="B137" s="117">
        <f>'Entertainment-Eating-Out'!B22</f>
        <v>0</v>
      </c>
      <c r="C137" s="232">
        <f>VLOOKUP('Entertainment-Eating-Out'!T22,'Entertainment-Eating-Out'!$P$15:$Q$19,2,0)</f>
        <v>0</v>
      </c>
      <c r="D137" s="201">
        <f>IF('Entertainment-Eating-Out'!D22&gt;0,'Entertainment-Eating-Out'!D22," ")</f>
        <v>0</v>
      </c>
      <c r="E137" s="201">
        <f>IF('Entertainment-Eating-Out'!E22&gt;0,'Entertainment-Eating-Out'!E22," ")</f>
        <v>0</v>
      </c>
      <c r="F137" s="260"/>
      <c r="G137" s="117"/>
      <c r="H137" s="83"/>
      <c r="K137" s="48"/>
    </row>
    <row r="138" spans="1:11" ht="16.5" customHeight="1">
      <c r="A138" s="83"/>
      <c r="B138" s="117">
        <f>'Entertainment-Eating-Out'!B23</f>
        <v>0</v>
      </c>
      <c r="C138" s="232">
        <f>VLOOKUP('Entertainment-Eating-Out'!T23,'Entertainment-Eating-Out'!$P$15:$Q$19,2,0)</f>
        <v>0</v>
      </c>
      <c r="D138" s="201">
        <f>IF('Entertainment-Eating-Out'!D23&gt;0,'Entertainment-Eating-Out'!D23," ")</f>
        <v>0</v>
      </c>
      <c r="E138" s="201">
        <f>IF('Entertainment-Eating-Out'!E23&gt;0,'Entertainment-Eating-Out'!E23," ")</f>
        <v>0</v>
      </c>
      <c r="F138" s="260"/>
      <c r="G138" s="117"/>
      <c r="H138" s="83"/>
      <c r="K138" s="48"/>
    </row>
    <row r="139" spans="1:11" ht="16.5" customHeight="1">
      <c r="A139" s="83"/>
      <c r="B139" s="117">
        <f>'Entertainment-Eating-Out'!B24</f>
        <v>0</v>
      </c>
      <c r="C139" s="232">
        <f>VLOOKUP('Entertainment-Eating-Out'!T24,'Entertainment-Eating-Out'!$P$15:$Q$19,2,0)</f>
        <v>0</v>
      </c>
      <c r="D139" s="201">
        <f>IF('Entertainment-Eating-Out'!D24&gt;0,'Entertainment-Eating-Out'!D24," ")</f>
        <v>0</v>
      </c>
      <c r="E139" s="201">
        <f>IF('Entertainment-Eating-Out'!E24&gt;0,'Entertainment-Eating-Out'!E24," ")</f>
        <v>0</v>
      </c>
      <c r="F139" s="260"/>
      <c r="G139" s="117"/>
      <c r="H139" s="83"/>
      <c r="K139" s="48"/>
    </row>
    <row r="140" spans="1:11" ht="16.5" customHeight="1">
      <c r="A140" s="83"/>
      <c r="B140" s="117">
        <f>'Entertainment-Eating-Out'!B25</f>
        <v>0</v>
      </c>
      <c r="C140" s="232">
        <f>VLOOKUP('Entertainment-Eating-Out'!T25,'Entertainment-Eating-Out'!$P$15:$Q$19,2,0)</f>
        <v>0</v>
      </c>
      <c r="D140" s="201">
        <f>IF('Entertainment-Eating-Out'!D25&gt;0,'Entertainment-Eating-Out'!D25," ")</f>
        <v>0</v>
      </c>
      <c r="E140" s="201">
        <f>IF('Entertainment-Eating-Out'!E25&gt;0,'Entertainment-Eating-Out'!E25," ")</f>
        <v>0</v>
      </c>
      <c r="F140" s="260"/>
      <c r="G140" s="117"/>
      <c r="H140" s="83"/>
      <c r="K140" s="48"/>
    </row>
    <row r="141" spans="1:11" ht="16.5" customHeight="1">
      <c r="A141" s="83"/>
      <c r="B141" s="117">
        <f>'Entertainment-Eating-Out'!B26</f>
        <v>0</v>
      </c>
      <c r="C141" s="232">
        <f>VLOOKUP('Entertainment-Eating-Out'!T26,'Entertainment-Eating-Out'!$P$15:$Q$19,2,0)</f>
        <v>0</v>
      </c>
      <c r="D141" s="201">
        <f>IF('Entertainment-Eating-Out'!D26&gt;0,'Entertainment-Eating-Out'!D26," ")</f>
        <v>0</v>
      </c>
      <c r="E141" s="201">
        <f>IF('Entertainment-Eating-Out'!E26&gt;0,'Entertainment-Eating-Out'!E26," ")</f>
        <v>0</v>
      </c>
      <c r="F141" s="260"/>
      <c r="G141" s="117"/>
      <c r="H141" s="83"/>
      <c r="K141" s="48"/>
    </row>
    <row r="142" spans="1:11" ht="16.5" customHeight="1">
      <c r="A142" s="83"/>
      <c r="B142" s="117"/>
      <c r="C142" s="232"/>
      <c r="D142" s="201"/>
      <c r="E142" s="201"/>
      <c r="F142" s="117"/>
      <c r="G142" s="117"/>
      <c r="H142" s="83"/>
      <c r="K142" s="48"/>
    </row>
    <row r="143" spans="1:11" ht="16.5" customHeight="1">
      <c r="A143" s="83"/>
      <c r="B143" s="83"/>
      <c r="C143" s="254"/>
      <c r="D143" s="263"/>
      <c r="E143" s="263"/>
      <c r="F143" s="83"/>
      <c r="G143" s="83"/>
      <c r="H143" s="83"/>
      <c r="K143" s="48"/>
    </row>
    <row r="144" spans="1:11" ht="16.5" customHeight="1">
      <c r="A144" s="83"/>
      <c r="B144" s="230" t="s">
        <v>134</v>
      </c>
      <c r="C144" s="254"/>
      <c r="D144" s="263"/>
      <c r="E144" s="263"/>
      <c r="F144" s="83"/>
      <c r="G144" s="83"/>
      <c r="H144" s="83"/>
      <c r="K144" s="48"/>
    </row>
    <row r="145" spans="1:11" ht="16.5" customHeight="1">
      <c r="A145" s="83"/>
      <c r="B145" s="117"/>
      <c r="C145" s="232"/>
      <c r="D145" s="201"/>
      <c r="E145" s="201"/>
      <c r="F145" s="117"/>
      <c r="G145" s="117"/>
      <c r="H145" s="83"/>
      <c r="K145" s="48"/>
    </row>
    <row r="146" spans="1:11" ht="16.5" customHeight="1">
      <c r="A146" s="83"/>
      <c r="B146" s="117"/>
      <c r="C146" s="232"/>
      <c r="D146" s="201"/>
      <c r="E146" s="201"/>
      <c r="F146" s="117"/>
      <c r="G146" s="117"/>
      <c r="H146" s="83"/>
      <c r="K146" s="48"/>
    </row>
    <row r="147" spans="1:11" ht="16.5" customHeight="1">
      <c r="A147" s="83"/>
      <c r="B147" s="117"/>
      <c r="C147" s="232"/>
      <c r="D147" s="201"/>
      <c r="E147" s="201"/>
      <c r="F147" s="117"/>
      <c r="G147" s="117"/>
      <c r="H147" s="83"/>
      <c r="K147" s="48"/>
    </row>
    <row r="148" spans="1:11" ht="16.5" customHeight="1">
      <c r="A148" s="83"/>
      <c r="B148" s="117"/>
      <c r="C148" s="232"/>
      <c r="D148" s="201"/>
      <c r="E148" s="201"/>
      <c r="F148" s="117"/>
      <c r="G148" s="117"/>
      <c r="H148" s="83"/>
      <c r="K148" s="48"/>
    </row>
    <row r="149" spans="1:11" ht="16.5" customHeight="1">
      <c r="A149" s="83"/>
      <c r="B149" s="117"/>
      <c r="C149" s="232"/>
      <c r="D149" s="201"/>
      <c r="E149" s="201"/>
      <c r="F149" s="117"/>
      <c r="G149" s="117"/>
      <c r="H149" s="83"/>
      <c r="K149" s="48"/>
    </row>
    <row r="150" spans="1:11" ht="16.5" customHeight="1">
      <c r="A150" s="83"/>
      <c r="B150" s="117"/>
      <c r="C150" s="232"/>
      <c r="D150" s="201"/>
      <c r="E150" s="201"/>
      <c r="F150" s="117"/>
      <c r="G150" s="117"/>
      <c r="H150" s="83"/>
      <c r="K150" s="48"/>
    </row>
    <row r="151" spans="1:11" ht="16.5" customHeight="1">
      <c r="A151" s="83"/>
      <c r="B151" s="117"/>
      <c r="C151" s="232"/>
      <c r="D151" s="201"/>
      <c r="E151" s="201"/>
      <c r="F151" s="117"/>
      <c r="G151" s="117"/>
      <c r="H151" s="83"/>
      <c r="K151" s="48"/>
    </row>
    <row r="152" spans="1:11" ht="16.5" customHeight="1">
      <c r="A152" s="83"/>
      <c r="B152" s="117"/>
      <c r="C152" s="232"/>
      <c r="D152" s="201"/>
      <c r="E152" s="201"/>
      <c r="F152" s="117"/>
      <c r="G152" s="117"/>
      <c r="H152" s="83"/>
      <c r="K152" s="48"/>
    </row>
    <row r="153" spans="1:11" ht="16.5" customHeight="1">
      <c r="A153" s="83"/>
      <c r="B153" s="117"/>
      <c r="C153" s="232"/>
      <c r="D153" s="201"/>
      <c r="E153" s="201"/>
      <c r="F153" s="117"/>
      <c r="G153" s="117"/>
      <c r="H153" s="83"/>
      <c r="K153" s="48"/>
    </row>
    <row r="154" spans="1:11" ht="16.5" customHeight="1">
      <c r="A154" s="83"/>
      <c r="B154" s="117"/>
      <c r="C154" s="232"/>
      <c r="D154" s="201"/>
      <c r="E154" s="201"/>
      <c r="F154" s="117"/>
      <c r="G154" s="117"/>
      <c r="H154" s="83"/>
      <c r="K154" s="48"/>
    </row>
    <row r="155" spans="1:11" ht="16.5" customHeight="1">
      <c r="A155" s="83"/>
      <c r="B155" s="117"/>
      <c r="C155" s="232"/>
      <c r="D155" s="201"/>
      <c r="E155" s="201"/>
      <c r="F155" s="117"/>
      <c r="G155" s="117"/>
      <c r="H155" s="83"/>
      <c r="K155" s="48"/>
    </row>
    <row r="156" spans="1:11" ht="16.5" customHeight="1">
      <c r="A156" s="83"/>
      <c r="B156" s="117"/>
      <c r="C156" s="232"/>
      <c r="D156" s="201"/>
      <c r="E156" s="201"/>
      <c r="F156" s="117"/>
      <c r="G156" s="117"/>
      <c r="H156" s="83"/>
      <c r="K156" s="48"/>
    </row>
    <row r="157" spans="1:11" ht="16.5" customHeight="1">
      <c r="A157" s="83"/>
      <c r="B157" s="117"/>
      <c r="C157" s="232"/>
      <c r="D157" s="201"/>
      <c r="E157" s="201"/>
      <c r="F157" s="117"/>
      <c r="G157" s="117"/>
      <c r="H157" s="83"/>
      <c r="K157" s="48"/>
    </row>
    <row r="158" spans="1:11" ht="16.5" customHeight="1">
      <c r="A158" s="83"/>
      <c r="B158" s="117"/>
      <c r="C158" s="232"/>
      <c r="D158" s="201"/>
      <c r="E158" s="201"/>
      <c r="F158" s="117"/>
      <c r="G158" s="117"/>
      <c r="H158" s="83"/>
      <c r="K158" s="48"/>
    </row>
    <row r="159" spans="1:11" ht="16.5" customHeight="1">
      <c r="A159" s="83"/>
      <c r="B159" s="117"/>
      <c r="C159" s="232"/>
      <c r="D159" s="201"/>
      <c r="E159" s="201"/>
      <c r="F159" s="117"/>
      <c r="G159" s="117"/>
      <c r="H159" s="83"/>
      <c r="K159" s="48"/>
    </row>
    <row r="160" spans="1:11" ht="16.5" customHeight="1">
      <c r="A160" s="83"/>
      <c r="B160" s="117"/>
      <c r="C160" s="232"/>
      <c r="D160" s="201"/>
      <c r="E160" s="201"/>
      <c r="F160" s="117"/>
      <c r="G160" s="117"/>
      <c r="H160" s="83"/>
      <c r="K160" s="48"/>
    </row>
    <row r="161" spans="1:11" ht="16.5" customHeight="1">
      <c r="A161" s="83"/>
      <c r="B161" s="117"/>
      <c r="C161" s="232"/>
      <c r="D161" s="201"/>
      <c r="E161" s="201"/>
      <c r="F161" s="117"/>
      <c r="G161" s="117"/>
      <c r="H161" s="83"/>
      <c r="K161" s="48"/>
    </row>
    <row r="162" spans="1:11" ht="16.5" customHeight="1">
      <c r="A162" s="83"/>
      <c r="B162" s="117"/>
      <c r="C162" s="232"/>
      <c r="D162" s="201"/>
      <c r="E162" s="201"/>
      <c r="F162" s="117"/>
      <c r="G162" s="117"/>
      <c r="H162" s="83"/>
      <c r="K162" s="48"/>
    </row>
    <row r="163" spans="1:10" ht="16.5" customHeight="1">
      <c r="A163" s="206"/>
      <c r="B163" s="206"/>
      <c r="C163" s="256"/>
      <c r="D163" s="206"/>
      <c r="E163" s="206"/>
      <c r="F163" s="206"/>
      <c r="G163" s="206"/>
      <c r="H163" s="206"/>
      <c r="J163" s="33">
        <f>IF(E15&lt;0,0,E15)</f>
        <v>0</v>
      </c>
    </row>
    <row r="164" spans="1:2" ht="12.75" customHeight="1">
      <c r="A164" s="211"/>
      <c r="B164" s="79" t="s">
        <v>38</v>
      </c>
    </row>
  </sheetData>
  <sheetProtection sheet="1" selectLockedCells="1"/>
  <mergeCells count="4">
    <mergeCell ref="B1:B2"/>
    <mergeCell ref="B9:G10"/>
    <mergeCell ref="B24:G25"/>
    <mergeCell ref="B51:G52"/>
  </mergeCells>
  <conditionalFormatting sqref="C15 E15">
    <cfRule type="expression" priority="1" dxfId="0" stopIfTrue="1">
      <formula>$E$15&gt;0</formula>
    </cfRule>
    <cfRule type="expression" priority="2" dxfId="1" stopIfTrue="1">
      <formula>$E$15&lt;0</formula>
    </cfRule>
  </conditionalFormatting>
  <hyperlinks>
    <hyperlink ref="B164" r:id="rId1" display="Source: www.moneysmart.gov.au"/>
  </hyperlinks>
  <printOptions/>
  <pageMargins left="0.39375" right="0.27569444444444446" top="0.5513888888888889" bottom="0.43333333333333335" header="0.5118055555555555" footer="0.5118055555555555"/>
  <pageSetup horizontalDpi="300" verticalDpi="300" orientation="portrait" paperSize="9" scale="78"/>
  <rowBreaks count="1" manualBreakCount="1">
    <brk id="50" max="25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daniel.ham</dc:creator>
  <cp:keywords/>
  <dc:description/>
  <cp:lastModifiedBy/>
  <cp:lastPrinted>2011-09-21T05:01:23Z</cp:lastPrinted>
  <dcterms:created xsi:type="dcterms:W3CDTF">2010-07-12T00:57:12Z</dcterms:created>
  <dcterms:modified xsi:type="dcterms:W3CDTF">2016-01-08T09:58:07Z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Category [system]">
    <vt:lpwstr> </vt:lpwstr>
  </property>
  <property fmtid="{D5CDD505-2E9C-101B-9397-08002B2CF9AE}" pid="3" name="Objective-Caveats">
    <vt:lpwstr> </vt:lpwstr>
  </property>
  <property fmtid="{D5CDD505-2E9C-101B-9397-08002B2CF9AE}" pid="4" name="Objective-Classification">
    <vt:lpwstr>UNCLASSIFIED</vt:lpwstr>
  </property>
  <property fmtid="{D5CDD505-2E9C-101B-9397-08002B2CF9AE}" pid="5" name="Objective-Comment">
    <vt:lpwstr> </vt:lpwstr>
  </property>
  <property fmtid="{D5CDD505-2E9C-101B-9397-08002B2CF9AE}" pid="6" name="Objective-CreationStamp">
    <vt:filetime>2011-09-18T23:05:15Z</vt:filetime>
  </property>
  <property fmtid="{D5CDD505-2E9C-101B-9397-08002B2CF9AE}" pid="7" name="Objective-DatePublished">
    <vt:filetime>2011-10-07T03:33:04Z</vt:filetime>
  </property>
  <property fmtid="{D5CDD505-2E9C-101B-9397-08002B2CF9AE}" pid="8" name="Objective-FileNumber">
    <vt:lpwstr>2011 - 005855</vt:lpwstr>
  </property>
  <property fmtid="{D5CDD505-2E9C-101B-9397-08002B2CF9AE}" pid="9" name="Objective-Id">
    <vt:lpwstr>A1234124</vt:lpwstr>
  </property>
  <property fmtid="{D5CDD505-2E9C-101B-9397-08002B2CF9AE}" pid="10" name="Objective-IsApproved">
    <vt:bool>false</vt:bool>
  </property>
  <property fmtid="{D5CDD505-2E9C-101B-9397-08002B2CF9AE}" pid="11" name="Objective-IsPublished">
    <vt:bool>true</vt:bool>
  </property>
  <property fmtid="{D5CDD505-2E9C-101B-9397-08002B2CF9AE}" pid="12" name="Objective-ModificationStamp">
    <vt:filetime>2011-10-07T04:58:53Z</vt:filetime>
  </property>
  <property fmtid="{D5CDD505-2E9C-101B-9397-08002B2CF9AE}" pid="13" name="Objective-Owner">
    <vt:lpwstr>Kaylene Rutherford</vt:lpwstr>
  </property>
  <property fmtid="{D5CDD505-2E9C-101B-9397-08002B2CF9AE}" pid="14" name="Objective-Parent">
    <vt:lpwstr>Budget Planner Excel</vt:lpwstr>
  </property>
  <property fmtid="{D5CDD505-2E9C-101B-9397-08002B2CF9AE}" pid="15" name="Objective-Path">
    <vt:lpwstr>ASIC BCS:CONSUMERS &amp; INVESTORS:Education Programs:MoneySmart:Calculators:Budget Planner Excel:</vt:lpwstr>
  </property>
  <property fmtid="{D5CDD505-2E9C-101B-9397-08002B2CF9AE}" pid="16" name="Objective-State">
    <vt:lpwstr>Published</vt:lpwstr>
  </property>
  <property fmtid="{D5CDD505-2E9C-101B-9397-08002B2CF9AE}" pid="17" name="Objective-Title">
    <vt:lpwstr>Budget planner</vt:lpwstr>
  </property>
  <property fmtid="{D5CDD505-2E9C-101B-9397-08002B2CF9AE}" pid="18" name="Objective-Version">
    <vt:lpwstr>20.0</vt:lpwstr>
  </property>
  <property fmtid="{D5CDD505-2E9C-101B-9397-08002B2CF9AE}" pid="19" name="Objective-VersionComment">
    <vt:lpwstr> </vt:lpwstr>
  </property>
  <property fmtid="{D5CDD505-2E9C-101B-9397-08002B2CF9AE}" pid="20" name="Objective-VersionNumber">
    <vt:i4>23</vt:i4>
  </property>
</Properties>
</file>