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86" firstSheet="0" activeTab="0"/>
  </bookViews>
  <sheets>
    <sheet name="January" sheetId="1" state="visible" r:id="rId2"/>
    <sheet name="February" sheetId="2" state="visible" r:id="rId3"/>
    <sheet name="March" sheetId="3" state="visible" r:id="rId4"/>
    <sheet name="April" sheetId="4" state="visible" r:id="rId5"/>
    <sheet name="May" sheetId="5" state="visible" r:id="rId6"/>
    <sheet name="June" sheetId="6" state="visible" r:id="rId7"/>
    <sheet name="July" sheetId="7" state="visible" r:id="rId8"/>
    <sheet name="August" sheetId="8" state="visible" r:id="rId9"/>
    <sheet name="September" sheetId="9" state="visible" r:id="rId10"/>
    <sheet name="October" sheetId="10" state="visible" r:id="rId11"/>
    <sheet name="November" sheetId="11" state="visible" r:id="rId12"/>
    <sheet name="December" sheetId="12" state="visible" r:id="rId13"/>
  </sheets>
  <definedNames>
    <definedName function="false" hidden="false" name="CalendarYear" vbProcedure="false">January!$AH$3</definedName>
    <definedName function="false" hidden="false" name="KeyCustom1" vbProcedure="false">January!$T$13</definedName>
    <definedName function="false" hidden="false" name="KeyCustom1Label" vbProcedure="false">January!$U$13</definedName>
    <definedName function="false" hidden="false" name="KeyCustom2" vbProcedure="false">January!$X$13</definedName>
    <definedName function="false" hidden="false" name="KeyCustom2Label" vbProcedure="false">January!$Y$13</definedName>
    <definedName function="false" hidden="false" name="KeyPersonal" vbProcedure="false">January!$L$13</definedName>
    <definedName function="false" hidden="false" name="KeyPersonalLabel" vbProcedure="false">January!$M$13</definedName>
    <definedName function="false" hidden="false" name="KeySick" vbProcedure="false">January!$P$13</definedName>
    <definedName function="false" hidden="false" name="KeySickLabel" vbProcedure="false">January!$Q$13</definedName>
    <definedName function="false" hidden="false" name="KeyVacation" vbProcedure="false">January!$H$13</definedName>
    <definedName function="false" hidden="false" name="KeyVacationLabel" vbProcedure="false">January!$I$13</definedName>
    <definedName function="false" hidden="false" localSheetId="0" name="MonthName" vbProcedure="false">January!$B$3</definedName>
    <definedName function="false" hidden="false" localSheetId="1" name="MonthName" vbProcedure="false">February!$A$2</definedName>
    <definedName function="false" hidden="false" localSheetId="2" name="MonthName" vbProcedure="false">March!$A$2</definedName>
    <definedName function="false" hidden="false" localSheetId="3" name="MonthName" vbProcedure="false">April!$A$2</definedName>
    <definedName function="false" hidden="false" localSheetId="4" name="MonthName" vbProcedure="false">May!$A$2</definedName>
    <definedName function="false" hidden="false" localSheetId="5" name="MonthName" vbProcedure="false">June!$A$2</definedName>
    <definedName function="false" hidden="false" localSheetId="6" name="MonthName" vbProcedure="false">July!$A$2</definedName>
    <definedName function="false" hidden="false" localSheetId="7" name="MonthName" vbProcedure="false">August!$A$2</definedName>
    <definedName function="false" hidden="false" localSheetId="8" name="MonthName" vbProcedure="false">September!$A$2</definedName>
    <definedName function="false" hidden="false" localSheetId="9" name="MonthName" vbProcedure="false">October!$A$2</definedName>
    <definedName function="false" hidden="false" localSheetId="10" name="MonthName" vbProcedure="false">November!$A$2</definedName>
    <definedName function="false" hidden="false" localSheetId="11" name="MonthName" vbProcedure="false">December!$A$2</definedName>
  </definedNames>
  <calcPr iterateCount="100" refMode="A1" iterate="false" iterateDelta="0.0001"/>
</workbook>
</file>

<file path=xl/sharedStrings.xml><?xml version="1.0" encoding="utf-8"?>
<sst xmlns="http://schemas.openxmlformats.org/spreadsheetml/2006/main" count="547" uniqueCount="64">
  <si>
    <t>Employee Vacation Schedule</t>
  </si>
  <si>
    <t>January</t>
  </si>
  <si>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</si>
  <si>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</si>
  <si>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</si>
  <si>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</si>
  <si>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</si>
  <si>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</si>
  <si>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</si>
  <si>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</si>
  <si>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</si>
  <si>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</si>
  <si>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</si>
  <si>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</si>
  <si>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</si>
  <si>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</si>
  <si>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</si>
  <si>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</si>
  <si>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</si>
  <si>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</si>
  <si>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</si>
  <si>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</si>
  <si>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</si>
  <si>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</si>
  <si>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</si>
  <si>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</si>
  <si>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</si>
  <si>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</si>
  <si>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</si>
  <si>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</si>
  <si>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</si>
  <si>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</si>
  <si>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</si>
  <si>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</si>
  <si>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</si>
  <si>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</si>
  <si>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</si>
  <si>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V</t>
  </si>
  <si>
    <t>Employee 2</t>
  </si>
  <si>
    <t>S</t>
  </si>
  <si>
    <t>P</t>
  </si>
  <si>
    <t>Employee 3</t>
  </si>
  <si>
    <t>Employee 4</t>
  </si>
  <si>
    <t>Employee 5</t>
  </si>
  <si>
    <t>Color Key</t>
  </si>
  <si>
    <t>Vacation</t>
  </si>
  <si>
    <t>Personal</t>
  </si>
  <si>
    <t>Sick</t>
  </si>
  <si>
    <t>Custom 1</t>
  </si>
  <si>
    <t>Custom 2</t>
  </si>
  <si>
    <t>Employee Absence Schedule</t>
  </si>
  <si>
    <t>February</t>
  </si>
  <si>
    <t> </t>
  </si>
  <si>
    <t>  </t>
  </si>
  <si>
    <t>March</t>
  </si>
  <si>
    <t>April</t>
  </si>
  <si>
    <t>May</t>
  </si>
  <si>
    <t>June</t>
  </si>
  <si>
    <t>July</t>
  </si>
  <si>
    <t>August</t>
  </si>
  <si>
    <t>September</t>
  </si>
  <si>
    <t>October</t>
  </si>
  <si>
    <t>November</t>
  </si>
  <si>
    <t>December</t>
  </si>
</sst>
</file>

<file path=xl/styles.xml><?xml version="1.0" encoding="utf-8"?>
<styleSheet xmlns="http://schemas.openxmlformats.org/spreadsheetml/2006/main">
  <numFmts count="4">
    <numFmt numFmtId="164" formatCode="GENERAL"/>
    <numFmt numFmtId="165" formatCode="@"/>
    <numFmt numFmtId="166" formatCode="MM/YY"/>
    <numFmt numFmtId="167" formatCode="0;0"/>
  </numFmts>
  <fonts count="22">
    <font>
      <sz val="11"/>
      <color rgb="FF000000"/>
      <name val="Calibri"/>
      <family val="2"/>
      <charset val="1"/>
    </font>
    <font>
      <sz val="10"/>
      <name val="Arial"/>
      <family val="0"/>
    </font>
    <font>
      <sz val="10"/>
      <name val="Arial"/>
      <family val="0"/>
    </font>
    <font>
      <sz val="10"/>
      <name val="Arial"/>
      <family val="0"/>
    </font>
    <font>
      <sz val="8"/>
      <name val="Arial"/>
      <family val="2"/>
      <charset val="1"/>
    </font>
    <font>
      <b val="true"/>
      <sz val="26"/>
      <color rgb="FF4B180E"/>
      <name val="Calibri"/>
      <family val="2"/>
      <charset val="1"/>
    </font>
    <font>
      <b val="true"/>
      <sz val="8"/>
      <color rgb="FF4B180E"/>
      <name val="Arial"/>
      <family val="2"/>
      <charset val="1"/>
    </font>
    <font>
      <sz val="8"/>
      <color rgb="FF000000"/>
      <name val="Arial"/>
      <family val="2"/>
      <charset val="1"/>
    </font>
    <font>
      <b val="true"/>
      <sz val="8"/>
      <name val="Arial"/>
      <family val="2"/>
      <charset val="1"/>
    </font>
    <font>
      <b val="true"/>
      <sz val="8"/>
      <color rgb="FF7C271A"/>
      <name val="Arial"/>
      <family val="2"/>
      <charset val="1"/>
    </font>
    <font>
      <sz val="18"/>
      <color rgb="FF4B180E"/>
      <name val="Calibri"/>
      <family val="2"/>
      <charset val="1"/>
    </font>
    <font>
      <b val="true"/>
      <sz val="8"/>
      <color rgb="FF000000"/>
      <name val="Arial"/>
      <family val="2"/>
      <charset val="1"/>
    </font>
    <font>
      <b val="true"/>
      <sz val="8"/>
      <color rgb="FFFFFFFF"/>
      <name val="Arial"/>
      <family val="2"/>
      <charset val="1"/>
    </font>
    <font>
      <sz val="10"/>
      <color rgb="FF4B180E"/>
      <name val="Calibri"/>
      <family val="2"/>
    </font>
    <font>
      <sz val="10"/>
      <color rgb="FF7C271A"/>
      <name val="Calibri"/>
      <family val="2"/>
    </font>
    <font>
      <sz val="10"/>
      <name val="Century Gothic"/>
      <family val="2"/>
      <charset val="1"/>
    </font>
    <font>
      <b val="true"/>
      <sz val="12"/>
      <name val="Arial"/>
      <family val="2"/>
      <charset val="1"/>
    </font>
    <font>
      <b val="true"/>
      <sz val="18"/>
      <color rgb="FF7C271A"/>
      <name val="Calibri"/>
      <family val="2"/>
      <charset val="1"/>
    </font>
    <font>
      <b val="true"/>
      <sz val="16"/>
      <color rgb="FF7C271A"/>
      <name val="Calibri"/>
      <family val="2"/>
      <charset val="1"/>
    </font>
    <font>
      <sz val="9"/>
      <name val="Calibri"/>
      <family val="2"/>
      <charset val="1"/>
    </font>
    <font>
      <b val="true"/>
      <sz val="11"/>
      <color rgb="FF000000"/>
      <name val="Calibri"/>
      <family val="2"/>
      <charset val="1"/>
    </font>
    <font>
      <b val="true"/>
      <sz val="11"/>
      <color rgb="FFFFFFFF"/>
      <name val="Calibri"/>
      <family val="2"/>
      <charset val="1"/>
    </font>
  </fonts>
  <fills count="11">
    <fill>
      <patternFill patternType="none"/>
    </fill>
    <fill>
      <patternFill patternType="gray125"/>
    </fill>
    <fill>
      <patternFill patternType="solid">
        <fgColor rgb="FFF1F2E8"/>
        <bgColor rgb="FFEBEFDF"/>
      </patternFill>
    </fill>
    <fill>
      <patternFill patternType="solid">
        <fgColor rgb="FFFFFFFF"/>
        <bgColor rgb="FFF1F2E8"/>
      </patternFill>
    </fill>
    <fill>
      <patternFill patternType="solid">
        <fgColor rgb="FFD7DFBE"/>
        <bgColor rgb="FFDFE1CA"/>
      </patternFill>
    </fill>
    <fill>
      <patternFill patternType="solid">
        <fgColor rgb="FFA53423"/>
        <bgColor rgb="FF993366"/>
      </patternFill>
    </fill>
    <fill>
      <patternFill patternType="solid">
        <fgColor rgb="FFEBEFDF"/>
        <bgColor rgb="FFF1F2E8"/>
      </patternFill>
    </fill>
    <fill>
      <patternFill patternType="solid">
        <fgColor rgb="FFE68130"/>
        <bgColor rgb="FFCC9900"/>
      </patternFill>
    </fill>
    <fill>
      <patternFill patternType="solid">
        <fgColor rgb="FF9BB05D"/>
        <bgColor rgb="FF919756"/>
      </patternFill>
    </fill>
    <fill>
      <patternFill patternType="solid">
        <fgColor rgb="FFCC9900"/>
        <bgColor rgb="FFE68130"/>
      </patternFill>
    </fill>
    <fill>
      <patternFill patternType="solid">
        <fgColor rgb="FF4F66AF"/>
        <bgColor rgb="FF3366FF"/>
      </patternFill>
    </fill>
  </fills>
  <borders count="4">
    <border diagonalUp="false" diagonalDown="false">
      <left/>
      <right/>
      <top/>
      <bottom/>
      <diagonal/>
    </border>
    <border diagonalUp="false" diagonalDown="false">
      <left/>
      <right style="thin">
        <color rgb="FFBFBFBF"/>
      </right>
      <top/>
      <bottom/>
      <diagonal/>
    </border>
    <border diagonalUp="false" diagonalDown="false">
      <left style="thin">
        <color rgb="FFBFBFBF"/>
      </left>
      <right style="thin">
        <color rgb="FFBFBFBF"/>
      </right>
      <top/>
      <bottom/>
      <diagonal/>
    </border>
    <border diagonalUp="false" diagonalDown="false">
      <left style="thin">
        <color rgb="FFBFBFBF"/>
      </left>
      <right/>
      <top/>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cellStyleXfs>
  <cellXfs count="7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2"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5" fontId="6" fillId="0" borderId="0" xfId="20" applyFont="true" applyBorder="true" applyAlignment="true" applyProtection="true">
      <alignment horizontal="general" vertical="top" textRotation="0" wrapText="false" indent="0" shrinkToFit="false"/>
      <protection locked="true" hidden="false"/>
    </xf>
    <xf numFmtId="164" fontId="7" fillId="0" borderId="0" xfId="0" applyFont="true" applyBorder="tru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8" fillId="0" borderId="0" xfId="0" applyFont="true" applyBorder="true" applyAlignment="true" applyProtection="false">
      <alignment horizontal="general" vertical="top"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6" fontId="9" fillId="2" borderId="0" xfId="0" applyFont="true" applyBorder="true" applyAlignment="true" applyProtection="false">
      <alignment horizontal="left" vertical="center" textRotation="0" wrapText="false" indent="2" shrinkToFit="false"/>
      <protection locked="true" hidden="false"/>
    </xf>
    <xf numFmtId="164" fontId="9" fillId="2" borderId="0" xfId="0" applyFont="true" applyBorder="true" applyAlignment="true" applyProtection="false">
      <alignment horizontal="center" vertical="center" textRotation="0" wrapText="false" indent="0" shrinkToFit="false"/>
      <protection locked="true" hidden="false"/>
    </xf>
    <xf numFmtId="164" fontId="9" fillId="2" borderId="0" xfId="21" applyFont="true" applyBorder="true" applyAlignment="true" applyProtection="true">
      <alignment horizontal="right" vertical="center" textRotation="0" wrapText="false" indent="2"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4" fillId="3" borderId="1" xfId="0" applyFont="true" applyBorder="true" applyAlignment="true" applyProtection="false">
      <alignment horizontal="center" vertical="bottom" textRotation="0" wrapText="false" indent="0" shrinkToFit="false"/>
      <protection locked="true" hidden="false"/>
    </xf>
    <xf numFmtId="164" fontId="4" fillId="3" borderId="2" xfId="0" applyFont="true" applyBorder="true" applyAlignment="true" applyProtection="false">
      <alignment horizontal="center" vertical="bottom" textRotation="0" wrapText="false" indent="0" shrinkToFit="false"/>
      <protection locked="true" hidden="false"/>
    </xf>
    <xf numFmtId="164" fontId="4" fillId="3" borderId="3"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5" fontId="7" fillId="0" borderId="0" xfId="0" applyFont="true" applyBorder="true" applyAlignment="true" applyProtection="false">
      <alignment horizontal="left" vertical="center" textRotation="0" wrapText="false" indent="2"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5" fontId="7" fillId="0" borderId="0" xfId="0" applyFont="true" applyBorder="true" applyAlignment="true" applyProtection="false">
      <alignment horizontal="left" vertical="center" textRotation="0" wrapText="true" indent="4" shrinkToFit="false"/>
      <protection locked="true" hidden="false"/>
    </xf>
    <xf numFmtId="167" fontId="7"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2"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7" fontId="11" fillId="4" borderId="0" xfId="0" applyFont="true" applyBorder="true" applyAlignment="true" applyProtection="false">
      <alignment horizontal="general" vertical="center" textRotation="0" wrapText="false" indent="0" shrinkToFit="false"/>
      <protection locked="true" hidden="false"/>
    </xf>
    <xf numFmtId="167" fontId="7" fillId="4" borderId="0" xfId="0" applyFont="true" applyBorder="true" applyAlignment="true" applyProtection="false">
      <alignment horizontal="center" vertical="center" textRotation="0" wrapText="false" indent="0" shrinkToFit="false"/>
      <protection locked="true" hidden="false"/>
    </xf>
    <xf numFmtId="167" fontId="12" fillId="5" borderId="0" xfId="0" applyFont="true" applyBorder="true" applyAlignment="true" applyProtection="false">
      <alignment horizontal="center" vertical="center" textRotation="0" wrapText="false" indent="0" shrinkToFit="false"/>
      <protection locked="true" hidden="false"/>
    </xf>
    <xf numFmtId="167" fontId="7" fillId="6" borderId="0" xfId="0" applyFont="true" applyBorder="true" applyAlignment="true" applyProtection="false">
      <alignment horizontal="left" vertical="center" textRotation="0" wrapText="false" indent="0" shrinkToFit="false"/>
      <protection locked="true" hidden="false"/>
    </xf>
    <xf numFmtId="164" fontId="4" fillId="6" borderId="0" xfId="0" applyFont="true" applyBorder="false" applyAlignment="true" applyProtection="false">
      <alignment horizontal="general" vertical="center" textRotation="0" wrapText="false" indent="0" shrinkToFit="false"/>
      <protection locked="true" hidden="false"/>
    </xf>
    <xf numFmtId="167" fontId="12" fillId="7" borderId="0" xfId="0" applyFont="true" applyBorder="true" applyAlignment="true" applyProtection="false">
      <alignment horizontal="center" vertical="center" textRotation="0" wrapText="false" indent="0" shrinkToFit="false"/>
      <protection locked="true" hidden="false"/>
    </xf>
    <xf numFmtId="167" fontId="12" fillId="8" borderId="0" xfId="0" applyFont="true" applyBorder="true" applyAlignment="true" applyProtection="false">
      <alignment horizontal="center" vertical="center" textRotation="0" wrapText="false" indent="0" shrinkToFit="false"/>
      <protection locked="true" hidden="false"/>
    </xf>
    <xf numFmtId="167" fontId="12" fillId="9" borderId="0" xfId="0" applyFont="true" applyBorder="true" applyAlignment="true" applyProtection="false">
      <alignment horizontal="center" vertical="center" textRotation="0" wrapText="false" indent="0" shrinkToFit="false"/>
      <protection locked="true" hidden="false"/>
    </xf>
    <xf numFmtId="167" fontId="7" fillId="6" borderId="0" xfId="0" applyFont="true" applyBorder="true" applyAlignment="true" applyProtection="false">
      <alignment horizontal="center" vertical="center" textRotation="0" wrapText="false" indent="0" shrinkToFit="false"/>
      <protection locked="true" hidden="false"/>
    </xf>
    <xf numFmtId="167" fontId="12" fillId="1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4" shrinkToFit="false"/>
      <protection locked="true" hidden="false"/>
    </xf>
    <xf numFmtId="165" fontId="15"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center" vertical="bottom" textRotation="0" wrapText="false" indent="0" shrinkToFit="false"/>
      <protection locked="true" hidden="false"/>
    </xf>
    <xf numFmtId="164" fontId="15" fillId="0" borderId="0" xfId="0" applyFont="true" applyBorder="false" applyAlignment="true" applyProtection="false">
      <alignment horizontal="right" vertical="bottom" textRotation="0" wrapText="false" indent="2"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5" fontId="5" fillId="0" borderId="0" xfId="20" applyFont="true" applyBorder="true" applyAlignment="true" applyProtection="true">
      <alignment horizontal="general" vertical="top" textRotation="0" wrapText="false" indent="0" shrinkToFit="false"/>
      <protection locked="true" hidden="false"/>
    </xf>
    <xf numFmtId="164" fontId="0" fillId="0" borderId="0" xfId="0" applyFont="false" applyBorder="true" applyAlignment="true" applyProtection="false">
      <alignment horizontal="general" vertical="top" textRotation="0" wrapText="false" indent="0" shrinkToFit="false"/>
      <protection locked="true" hidden="false"/>
    </xf>
    <xf numFmtId="164" fontId="15" fillId="0" borderId="0" xfId="0" applyFont="true" applyBorder="false" applyAlignment="true" applyProtection="false">
      <alignment horizontal="general" vertical="top" textRotation="0" wrapText="false" indent="0" shrinkToFit="false"/>
      <protection locked="true" hidden="false"/>
    </xf>
    <xf numFmtId="164" fontId="16" fillId="0" borderId="0" xfId="0" applyFont="true" applyBorder="true" applyAlignment="true" applyProtection="false">
      <alignment horizontal="general" vertical="top"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6" fontId="17" fillId="2" borderId="0" xfId="0" applyFont="true" applyBorder="true" applyAlignment="true" applyProtection="false">
      <alignment horizontal="left" vertical="center" textRotation="0" wrapText="false" indent="2" shrinkToFit="false"/>
      <protection locked="true" hidden="false"/>
    </xf>
    <xf numFmtId="164" fontId="18" fillId="2" borderId="0" xfId="0" applyFont="true" applyBorder="true" applyAlignment="true" applyProtection="false">
      <alignment horizontal="center" vertical="center" textRotation="0" wrapText="false" indent="0" shrinkToFit="false"/>
      <protection locked="true" hidden="false"/>
    </xf>
    <xf numFmtId="164" fontId="17" fillId="2" borderId="0" xfId="21" applyFont="true" applyBorder="true" applyAlignment="true" applyProtection="true">
      <alignment horizontal="right" vertical="center" textRotation="0" wrapText="false" indent="2" shrinkToFit="false"/>
      <protection locked="true" hidden="false"/>
    </xf>
    <xf numFmtId="164" fontId="19" fillId="3" borderId="1" xfId="0" applyFont="true" applyBorder="true" applyAlignment="true" applyProtection="false">
      <alignment horizontal="center" vertical="bottom" textRotation="0" wrapText="false" indent="0" shrinkToFit="false"/>
      <protection locked="true" hidden="false"/>
    </xf>
    <xf numFmtId="164" fontId="19" fillId="3" borderId="2" xfId="0" applyFont="true" applyBorder="true" applyAlignment="true" applyProtection="false">
      <alignment horizontal="center" vertical="bottom" textRotation="0" wrapText="false" indent="0" shrinkToFit="false"/>
      <protection locked="true" hidden="false"/>
    </xf>
    <xf numFmtId="164" fontId="19" fillId="3" borderId="3" xfId="0" applyFont="true" applyBorder="true" applyAlignment="true" applyProtection="false">
      <alignment horizontal="center" vertical="bottom" textRotation="0" wrapText="false" indent="0" shrinkToFit="false"/>
      <protection locked="true" hidden="false"/>
    </xf>
    <xf numFmtId="165" fontId="0" fillId="0" borderId="0" xfId="0" applyFont="true" applyBorder="true" applyAlignment="true" applyProtection="false">
      <alignment horizontal="left" vertical="center" textRotation="0" wrapText="false" indent="2"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5" fontId="0" fillId="0" borderId="0" xfId="0" applyFont="true" applyBorder="true" applyAlignment="true" applyProtection="false">
      <alignment horizontal="left" vertical="center" textRotation="0" wrapText="true" indent="4" shrinkToFit="false"/>
      <protection locked="true" hidden="false"/>
    </xf>
    <xf numFmtId="167"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2" shrinkToFit="false"/>
      <protection locked="true" hidden="false"/>
    </xf>
    <xf numFmtId="165" fontId="15" fillId="0" borderId="0" xfId="0" applyFont="true" applyBorder="true" applyAlignment="true" applyProtection="false">
      <alignment horizontal="center" vertical="bottom" textRotation="0" wrapText="false" indent="0" shrinkToFit="false"/>
      <protection locked="true" hidden="false"/>
    </xf>
    <xf numFmtId="167" fontId="20" fillId="4" borderId="0" xfId="0" applyFont="true" applyBorder="true" applyAlignment="true" applyProtection="false">
      <alignment horizontal="general" vertical="center" textRotation="0" wrapText="false" indent="0" shrinkToFit="false"/>
      <protection locked="true" hidden="false"/>
    </xf>
    <xf numFmtId="167" fontId="0" fillId="4" borderId="0" xfId="0" applyFont="true" applyBorder="true" applyAlignment="true" applyProtection="false">
      <alignment horizontal="center" vertical="center" textRotation="0" wrapText="false" indent="0" shrinkToFit="false"/>
      <protection locked="true" hidden="false"/>
    </xf>
    <xf numFmtId="167" fontId="21" fillId="5" borderId="0" xfId="0" applyFont="true" applyBorder="true" applyAlignment="true" applyProtection="false">
      <alignment horizontal="center" vertical="center" textRotation="0" wrapText="false" indent="0" shrinkToFit="false"/>
      <protection locked="true" hidden="false"/>
    </xf>
    <xf numFmtId="167" fontId="0" fillId="6" borderId="0" xfId="0" applyFont="true" applyBorder="true" applyAlignment="true" applyProtection="false">
      <alignment horizontal="left" vertical="center" textRotation="0" wrapText="false" indent="0" shrinkToFit="false"/>
      <protection locked="true" hidden="false"/>
    </xf>
    <xf numFmtId="164" fontId="15" fillId="6" borderId="0" xfId="0" applyFont="true" applyBorder="false" applyAlignment="true" applyProtection="false">
      <alignment horizontal="general" vertical="center" textRotation="0" wrapText="false" indent="0" shrinkToFit="false"/>
      <protection locked="true" hidden="false"/>
    </xf>
    <xf numFmtId="167" fontId="21" fillId="7" borderId="0" xfId="0" applyFont="true" applyBorder="true" applyAlignment="true" applyProtection="false">
      <alignment horizontal="center" vertical="center" textRotation="0" wrapText="false" indent="0" shrinkToFit="false"/>
      <protection locked="true" hidden="false"/>
    </xf>
    <xf numFmtId="167" fontId="21" fillId="8" borderId="0" xfId="0" applyFont="true" applyBorder="true" applyAlignment="true" applyProtection="false">
      <alignment horizontal="center" vertical="center" textRotation="0" wrapText="false" indent="0" shrinkToFit="false"/>
      <protection locked="true" hidden="false"/>
    </xf>
    <xf numFmtId="167" fontId="21" fillId="9" borderId="0" xfId="0" applyFont="true" applyBorder="true" applyAlignment="true" applyProtection="false">
      <alignment horizontal="center" vertical="center" textRotation="0" wrapText="false" indent="0" shrinkToFit="false"/>
      <protection locked="true" hidden="false"/>
    </xf>
    <xf numFmtId="167" fontId="0" fillId="6" borderId="0" xfId="0" applyFont="true" applyBorder="true" applyAlignment="true" applyProtection="false">
      <alignment horizontal="center" vertical="center" textRotation="0" wrapText="false" indent="0" shrinkToFit="false"/>
      <protection locked="true" hidden="false"/>
    </xf>
    <xf numFmtId="167" fontId="21" fillId="10" borderId="0" xfId="0" applyFont="true" applyBorder="true" applyAlignment="true" applyProtection="false">
      <alignment horizontal="center"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Title" xfId="20" builtinId="54" customBuiltin="true"/>
    <cellStyle name="Excel Built-in Heading 1" xfId="21" builtinId="54" customBuiltin="true"/>
  </cellStyles>
  <dxfs count="63">
    <dxf>
      <font>
        <sz val="11"/>
        <color rgb="FF000000"/>
        <name val="Calibri"/>
        <family val="2"/>
        <charset val="1"/>
      </font>
      <alignment horizontal="general" vertical="bottom" textRotation="0" wrapText="false" indent="0" shrinkToFit="false"/>
    </dxf>
    <dxf>
      <font>
        <sz val="11"/>
        <color rgb="FFFFFFFF"/>
        <name val="Calibri"/>
        <family val="2"/>
        <charset val="1"/>
      </font>
      <fill>
        <patternFill>
          <bgColor rgb="FF4F66AF"/>
        </patternFill>
      </fill>
    </dxf>
    <dxf>
      <font>
        <sz val="11"/>
        <color rgb="FFFFFFFF"/>
        <name val="Calibri"/>
        <family val="2"/>
        <charset val="1"/>
      </font>
      <fill>
        <patternFill>
          <bgColor rgb="FFCC9900"/>
        </patternFill>
      </fill>
    </dxf>
    <dxf>
      <font>
        <sz val="11"/>
        <color rgb="FFFFFFFF"/>
        <name val="Calibri"/>
        <family val="2"/>
        <charset val="1"/>
      </font>
      <fill>
        <patternFill>
          <bgColor rgb="FF9BB05D"/>
        </patternFill>
      </fill>
    </dxf>
    <dxf>
      <font>
        <sz val="11"/>
        <color rgb="FFFFFFFF"/>
        <name val="Calibri"/>
        <family val="2"/>
        <charset val="1"/>
      </font>
      <fill>
        <patternFill>
          <bgColor rgb="FFE68130"/>
        </patternFill>
      </fill>
    </dxf>
    <dxf>
      <font>
        <sz val="11"/>
        <color rgb="FFFFFFFF"/>
        <name val="Calibri"/>
        <family val="2"/>
        <charset val="1"/>
      </font>
      <fill>
        <patternFill>
          <bgColor rgb="FFA53423"/>
        </patternFill>
      </fill>
    </dxf>
    <dxf>
      <font>
        <sz val="11"/>
        <color rgb="FF4B180E"/>
        <name val="Calibri"/>
        <family val="2"/>
        <charset val="1"/>
      </font>
    </dxf>
    <dxf>
      <font>
        <sz val="11"/>
        <color rgb="FFFFFFFF"/>
        <name val="Calibri"/>
        <family val="2"/>
        <charset val="1"/>
      </font>
    </dxf>
    <dxf>
      <font>
        <sz val="11"/>
        <color rgb="FFFFFFFF"/>
        <name val="Calibri"/>
        <family val="2"/>
        <charset val="1"/>
      </font>
      <fill>
        <patternFill>
          <bgColor rgb="FF4F66AF"/>
        </patternFill>
      </fill>
    </dxf>
    <dxf>
      <font>
        <sz val="11"/>
        <color rgb="FFFFFFFF"/>
        <name val="Calibri"/>
        <family val="2"/>
        <charset val="1"/>
      </font>
      <fill>
        <patternFill>
          <bgColor rgb="FFCC9900"/>
        </patternFill>
      </fill>
    </dxf>
    <dxf>
      <font>
        <sz val="11"/>
        <color rgb="FFFFFFFF"/>
        <name val="Calibri"/>
        <family val="2"/>
        <charset val="1"/>
      </font>
      <fill>
        <patternFill>
          <bgColor rgb="FF9BB05D"/>
        </patternFill>
      </fill>
    </dxf>
    <dxf>
      <font>
        <sz val="11"/>
        <color rgb="FFFFFFFF"/>
        <name val="Calibri"/>
        <family val="2"/>
        <charset val="1"/>
      </font>
      <fill>
        <patternFill>
          <bgColor rgb="FFE68130"/>
        </patternFill>
      </fill>
    </dxf>
    <dxf>
      <font>
        <sz val="11"/>
        <color rgb="FFFFFFFF"/>
        <name val="Calibri"/>
        <family val="2"/>
        <charset val="1"/>
      </font>
      <fill>
        <patternFill>
          <bgColor rgb="FFA53423"/>
        </patternFill>
      </fill>
    </dxf>
    <dxf>
      <font>
        <sz val="11"/>
        <color rgb="FFFFFFFF"/>
        <name val="Calibri"/>
        <family val="2"/>
        <charset val="1"/>
      </font>
      <fill>
        <patternFill>
          <bgColor rgb="FF4F66AF"/>
        </patternFill>
      </fill>
    </dxf>
    <dxf>
      <font>
        <sz val="11"/>
        <color rgb="FFFFFFFF"/>
        <name val="Calibri"/>
        <family val="2"/>
        <charset val="1"/>
      </font>
      <fill>
        <patternFill>
          <bgColor rgb="FFCC9900"/>
        </patternFill>
      </fill>
    </dxf>
    <dxf>
      <font>
        <sz val="11"/>
        <color rgb="FFFFFFFF"/>
        <name val="Calibri"/>
        <family val="2"/>
        <charset val="1"/>
      </font>
      <fill>
        <patternFill>
          <bgColor rgb="FF9BB05D"/>
        </patternFill>
      </fill>
    </dxf>
    <dxf>
      <font>
        <sz val="11"/>
        <color rgb="FFFFFFFF"/>
        <name val="Calibri"/>
        <family val="2"/>
        <charset val="1"/>
      </font>
      <fill>
        <patternFill>
          <bgColor rgb="FFE68130"/>
        </patternFill>
      </fill>
    </dxf>
    <dxf>
      <font>
        <sz val="11"/>
        <color rgb="FFFFFFFF"/>
        <name val="Calibri"/>
        <family val="2"/>
        <charset val="1"/>
      </font>
      <fill>
        <patternFill>
          <bgColor rgb="FFA53423"/>
        </patternFill>
      </fill>
    </dxf>
    <dxf>
      <font>
        <sz val="11"/>
        <color rgb="FFFFFFFF"/>
        <name val="Calibri"/>
        <family val="2"/>
        <charset val="1"/>
      </font>
      <fill>
        <patternFill>
          <bgColor rgb="FF4F66AF"/>
        </patternFill>
      </fill>
    </dxf>
    <dxf>
      <font>
        <sz val="11"/>
        <color rgb="FFFFFFFF"/>
        <name val="Calibri"/>
        <family val="2"/>
        <charset val="1"/>
      </font>
      <fill>
        <patternFill>
          <bgColor rgb="FFCC9900"/>
        </patternFill>
      </fill>
    </dxf>
    <dxf>
      <font>
        <sz val="11"/>
        <color rgb="FFFFFFFF"/>
        <name val="Calibri"/>
        <family val="2"/>
        <charset val="1"/>
      </font>
      <fill>
        <patternFill>
          <bgColor rgb="FF9BB05D"/>
        </patternFill>
      </fill>
    </dxf>
    <dxf>
      <font>
        <sz val="11"/>
        <color rgb="FFFFFFFF"/>
        <name val="Calibri"/>
        <family val="2"/>
        <charset val="1"/>
      </font>
      <fill>
        <patternFill>
          <bgColor rgb="FFE68130"/>
        </patternFill>
      </fill>
    </dxf>
    <dxf>
      <font>
        <sz val="11"/>
        <color rgb="FFFFFFFF"/>
        <name val="Calibri"/>
        <family val="2"/>
        <charset val="1"/>
      </font>
      <fill>
        <patternFill>
          <bgColor rgb="FFA53423"/>
        </patternFill>
      </fill>
    </dxf>
    <dxf>
      <font>
        <sz val="11"/>
        <color rgb="FFFFFFFF"/>
        <name val="Calibri"/>
        <family val="2"/>
        <charset val="1"/>
      </font>
      <fill>
        <patternFill>
          <bgColor rgb="FF4F66AF"/>
        </patternFill>
      </fill>
    </dxf>
    <dxf>
      <font>
        <sz val="11"/>
        <color rgb="FFFFFFFF"/>
        <name val="Calibri"/>
        <family val="2"/>
        <charset val="1"/>
      </font>
      <fill>
        <patternFill>
          <bgColor rgb="FFCC9900"/>
        </patternFill>
      </fill>
    </dxf>
    <dxf>
      <font>
        <sz val="11"/>
        <color rgb="FFFFFFFF"/>
        <name val="Calibri"/>
        <family val="2"/>
        <charset val="1"/>
      </font>
      <fill>
        <patternFill>
          <bgColor rgb="FF9BB05D"/>
        </patternFill>
      </fill>
    </dxf>
    <dxf>
      <font>
        <sz val="11"/>
        <color rgb="FFFFFFFF"/>
        <name val="Calibri"/>
        <family val="2"/>
        <charset val="1"/>
      </font>
      <fill>
        <patternFill>
          <bgColor rgb="FFE68130"/>
        </patternFill>
      </fill>
    </dxf>
    <dxf>
      <font>
        <sz val="11"/>
        <color rgb="FFFFFFFF"/>
        <name val="Calibri"/>
        <family val="2"/>
        <charset val="1"/>
      </font>
      <fill>
        <patternFill>
          <bgColor rgb="FFA53423"/>
        </patternFill>
      </fill>
    </dxf>
    <dxf>
      <font>
        <sz val="11"/>
        <color rgb="FFFFFFFF"/>
        <name val="Calibri"/>
        <family val="2"/>
        <charset val="1"/>
      </font>
      <fill>
        <patternFill>
          <bgColor rgb="FF4F66AF"/>
        </patternFill>
      </fill>
    </dxf>
    <dxf>
      <font>
        <sz val="11"/>
        <color rgb="FFFFFFFF"/>
        <name val="Calibri"/>
        <family val="2"/>
        <charset val="1"/>
      </font>
      <fill>
        <patternFill>
          <bgColor rgb="FFCC9900"/>
        </patternFill>
      </fill>
    </dxf>
    <dxf>
      <font>
        <sz val="11"/>
        <color rgb="FFFFFFFF"/>
        <name val="Calibri"/>
        <family val="2"/>
        <charset val="1"/>
      </font>
      <fill>
        <patternFill>
          <bgColor rgb="FF9BB05D"/>
        </patternFill>
      </fill>
    </dxf>
    <dxf>
      <font>
        <sz val="11"/>
        <color rgb="FFFFFFFF"/>
        <name val="Calibri"/>
        <family val="2"/>
        <charset val="1"/>
      </font>
      <fill>
        <patternFill>
          <bgColor rgb="FFE68130"/>
        </patternFill>
      </fill>
    </dxf>
    <dxf>
      <font>
        <sz val="11"/>
        <color rgb="FFFFFFFF"/>
        <name val="Calibri"/>
        <family val="2"/>
        <charset val="1"/>
      </font>
      <fill>
        <patternFill>
          <bgColor rgb="FFA53423"/>
        </patternFill>
      </fill>
    </dxf>
    <dxf>
      <font>
        <sz val="11"/>
        <color rgb="FFFFFFFF"/>
        <name val="Calibri"/>
        <family val="2"/>
        <charset val="1"/>
      </font>
      <fill>
        <patternFill>
          <bgColor rgb="FF4F66AF"/>
        </patternFill>
      </fill>
    </dxf>
    <dxf>
      <font>
        <sz val="11"/>
        <color rgb="FFFFFFFF"/>
        <name val="Calibri"/>
        <family val="2"/>
        <charset val="1"/>
      </font>
      <fill>
        <patternFill>
          <bgColor rgb="FFCC9900"/>
        </patternFill>
      </fill>
    </dxf>
    <dxf>
      <font>
        <sz val="11"/>
        <color rgb="FFFFFFFF"/>
        <name val="Calibri"/>
        <family val="2"/>
        <charset val="1"/>
      </font>
      <fill>
        <patternFill>
          <bgColor rgb="FF9BB05D"/>
        </patternFill>
      </fill>
    </dxf>
    <dxf>
      <font>
        <sz val="11"/>
        <color rgb="FFFFFFFF"/>
        <name val="Calibri"/>
        <family val="2"/>
        <charset val="1"/>
      </font>
      <fill>
        <patternFill>
          <bgColor rgb="FFE68130"/>
        </patternFill>
      </fill>
    </dxf>
    <dxf>
      <font>
        <sz val="11"/>
        <color rgb="FFFFFFFF"/>
        <name val="Calibri"/>
        <family val="2"/>
        <charset val="1"/>
      </font>
      <fill>
        <patternFill>
          <bgColor rgb="FFA53423"/>
        </patternFill>
      </fill>
    </dxf>
    <dxf>
      <font>
        <sz val="11"/>
        <color rgb="FFFFFFFF"/>
        <name val="Calibri"/>
        <family val="2"/>
        <charset val="1"/>
      </font>
      <fill>
        <patternFill>
          <bgColor rgb="FF4F66AF"/>
        </patternFill>
      </fill>
    </dxf>
    <dxf>
      <font>
        <sz val="11"/>
        <color rgb="FFFFFFFF"/>
        <name val="Calibri"/>
        <family val="2"/>
        <charset val="1"/>
      </font>
      <fill>
        <patternFill>
          <bgColor rgb="FFCC9900"/>
        </patternFill>
      </fill>
    </dxf>
    <dxf>
      <font>
        <sz val="11"/>
        <color rgb="FFFFFFFF"/>
        <name val="Calibri"/>
        <family val="2"/>
        <charset val="1"/>
      </font>
      <fill>
        <patternFill>
          <bgColor rgb="FF9BB05D"/>
        </patternFill>
      </fill>
    </dxf>
    <dxf>
      <font>
        <sz val="11"/>
        <color rgb="FFFFFFFF"/>
        <name val="Calibri"/>
        <family val="2"/>
        <charset val="1"/>
      </font>
      <fill>
        <patternFill>
          <bgColor rgb="FFE68130"/>
        </patternFill>
      </fill>
    </dxf>
    <dxf>
      <font>
        <sz val="11"/>
        <color rgb="FFFFFFFF"/>
        <name val="Calibri"/>
        <family val="2"/>
        <charset val="1"/>
      </font>
      <fill>
        <patternFill>
          <bgColor rgb="FFA53423"/>
        </patternFill>
      </fill>
    </dxf>
    <dxf>
      <font>
        <sz val="11"/>
        <color rgb="FFFFFFFF"/>
        <name val="Calibri"/>
        <family val="2"/>
        <charset val="1"/>
      </font>
      <fill>
        <patternFill>
          <bgColor rgb="FF4F66AF"/>
        </patternFill>
      </fill>
    </dxf>
    <dxf>
      <font>
        <sz val="11"/>
        <color rgb="FFFFFFFF"/>
        <name val="Calibri"/>
        <family val="2"/>
        <charset val="1"/>
      </font>
      <fill>
        <patternFill>
          <bgColor rgb="FFCC9900"/>
        </patternFill>
      </fill>
    </dxf>
    <dxf>
      <font>
        <sz val="11"/>
        <color rgb="FFFFFFFF"/>
        <name val="Calibri"/>
        <family val="2"/>
        <charset val="1"/>
      </font>
      <fill>
        <patternFill>
          <bgColor rgb="FF9BB05D"/>
        </patternFill>
      </fill>
    </dxf>
    <dxf>
      <font>
        <sz val="11"/>
        <color rgb="FFFFFFFF"/>
        <name val="Calibri"/>
        <family val="2"/>
        <charset val="1"/>
      </font>
      <fill>
        <patternFill>
          <bgColor rgb="FFE68130"/>
        </patternFill>
      </fill>
    </dxf>
    <dxf>
      <font>
        <sz val="11"/>
        <color rgb="FFFFFFFF"/>
        <name val="Calibri"/>
        <family val="2"/>
        <charset val="1"/>
      </font>
      <fill>
        <patternFill>
          <bgColor rgb="FFA53423"/>
        </patternFill>
      </fill>
    </dxf>
    <dxf>
      <font>
        <sz val="11"/>
        <color rgb="FFFFFFFF"/>
        <name val="Calibri"/>
        <family val="2"/>
        <charset val="1"/>
      </font>
      <fill>
        <patternFill>
          <bgColor rgb="FF4F66AF"/>
        </patternFill>
      </fill>
    </dxf>
    <dxf>
      <font>
        <sz val="11"/>
        <color rgb="FFFFFFFF"/>
        <name val="Calibri"/>
        <family val="2"/>
        <charset val="1"/>
      </font>
      <fill>
        <patternFill>
          <bgColor rgb="FFCC9900"/>
        </patternFill>
      </fill>
    </dxf>
    <dxf>
      <font>
        <sz val="11"/>
        <color rgb="FFFFFFFF"/>
        <name val="Calibri"/>
        <family val="2"/>
        <charset val="1"/>
      </font>
      <fill>
        <patternFill>
          <bgColor rgb="FF9BB05D"/>
        </patternFill>
      </fill>
    </dxf>
    <dxf>
      <font>
        <sz val="11"/>
        <color rgb="FFFFFFFF"/>
        <name val="Calibri"/>
        <family val="2"/>
        <charset val="1"/>
      </font>
      <fill>
        <patternFill>
          <bgColor rgb="FFE68130"/>
        </patternFill>
      </fill>
    </dxf>
    <dxf>
      <font>
        <sz val="11"/>
        <color rgb="FFFFFFFF"/>
        <name val="Calibri"/>
        <family val="2"/>
        <charset val="1"/>
      </font>
      <fill>
        <patternFill>
          <bgColor rgb="FFA53423"/>
        </patternFill>
      </fill>
    </dxf>
    <dxf>
      <font>
        <sz val="11"/>
        <color rgb="FFFFFFFF"/>
        <name val="Calibri"/>
        <family val="2"/>
        <charset val="1"/>
      </font>
      <fill>
        <patternFill>
          <bgColor rgb="FF4F66AF"/>
        </patternFill>
      </fill>
    </dxf>
    <dxf>
      <font>
        <sz val="11"/>
        <color rgb="FFFFFFFF"/>
        <name val="Calibri"/>
        <family val="2"/>
        <charset val="1"/>
      </font>
      <fill>
        <patternFill>
          <bgColor rgb="FFCC9900"/>
        </patternFill>
      </fill>
    </dxf>
    <dxf>
      <font>
        <sz val="11"/>
        <color rgb="FFFFFFFF"/>
        <name val="Calibri"/>
        <family val="2"/>
        <charset val="1"/>
      </font>
      <fill>
        <patternFill>
          <bgColor rgb="FF9BB05D"/>
        </patternFill>
      </fill>
    </dxf>
    <dxf>
      <font>
        <sz val="11"/>
        <color rgb="FFFFFFFF"/>
        <name val="Calibri"/>
        <family val="2"/>
        <charset val="1"/>
      </font>
      <fill>
        <patternFill>
          <bgColor rgb="FFE68130"/>
        </patternFill>
      </fill>
    </dxf>
    <dxf>
      <font>
        <sz val="11"/>
        <color rgb="FFFFFFFF"/>
        <name val="Calibri"/>
        <family val="2"/>
        <charset val="1"/>
      </font>
      <fill>
        <patternFill>
          <bgColor rgb="FFA53423"/>
        </patternFill>
      </fill>
    </dxf>
    <dxf>
      <font>
        <sz val="11"/>
        <color rgb="FFFFFFFF"/>
        <name val="Calibri"/>
        <family val="2"/>
        <charset val="1"/>
      </font>
      <fill>
        <patternFill>
          <bgColor rgb="FF4F66AF"/>
        </patternFill>
      </fill>
    </dxf>
    <dxf>
      <font>
        <sz val="11"/>
        <color rgb="FFFFFFFF"/>
        <name val="Calibri"/>
        <family val="2"/>
        <charset val="1"/>
      </font>
      <fill>
        <patternFill>
          <bgColor rgb="FFCC9900"/>
        </patternFill>
      </fill>
    </dxf>
    <dxf>
      <font>
        <sz val="11"/>
        <color rgb="FFFFFFFF"/>
        <name val="Calibri"/>
        <family val="2"/>
        <charset val="1"/>
      </font>
      <fill>
        <patternFill>
          <bgColor rgb="FF9BB05D"/>
        </patternFill>
      </fill>
    </dxf>
    <dxf>
      <font>
        <sz val="11"/>
        <color rgb="FFFFFFFF"/>
        <name val="Calibri"/>
        <family val="2"/>
        <charset val="1"/>
      </font>
      <fill>
        <patternFill>
          <bgColor rgb="FFE68130"/>
        </patternFill>
      </fill>
    </dxf>
    <dxf>
      <font>
        <sz val="11"/>
        <color rgb="FFFFFFFF"/>
        <name val="Calibri"/>
        <family val="2"/>
        <charset val="1"/>
      </font>
      <fill>
        <patternFill>
          <bgColor rgb="FFA53423"/>
        </patternFill>
      </fill>
    </dxf>
  </dxfs>
  <colors>
    <indexedColors>
      <rgbColor rgb="FF000000"/>
      <rgbColor rgb="FFFFFFFF"/>
      <rgbColor rgb="FFFF0000"/>
      <rgbColor rgb="FF00FF00"/>
      <rgbColor rgb="FF0000FF"/>
      <rgbColor rgb="FFFFFF00"/>
      <rgbColor rgb="FFFF00FF"/>
      <rgbColor rgb="FF00FFFF"/>
      <rgbColor rgb="FF4B180E"/>
      <rgbColor rgb="FF008000"/>
      <rgbColor rgb="FF000080"/>
      <rgbColor rgb="FFCC9900"/>
      <rgbColor rgb="FF800080"/>
      <rgbColor rgb="FF008080"/>
      <rgbColor rgb="FFBFBFBF"/>
      <rgbColor rgb="FF808080"/>
      <rgbColor rgb="FF9999FF"/>
      <rgbColor rgb="FF7C271A"/>
      <rgbColor rgb="FFF1F2E8"/>
      <rgbColor rgb="FFCCFFFF"/>
      <rgbColor rgb="FF660066"/>
      <rgbColor rgb="FFFF8080"/>
      <rgbColor rgb="FF0066CC"/>
      <rgbColor rgb="FFDFE1CA"/>
      <rgbColor rgb="FF000080"/>
      <rgbColor rgb="FFFF00FF"/>
      <rgbColor rgb="FFFFFF00"/>
      <rgbColor rgb="FF00FFFF"/>
      <rgbColor rgb="FF800080"/>
      <rgbColor rgb="FF800000"/>
      <rgbColor rgb="FF008080"/>
      <rgbColor rgb="FF0000FF"/>
      <rgbColor rgb="FF00CCFF"/>
      <rgbColor rgb="FFCCFFFF"/>
      <rgbColor rgb="FFEBEFDF"/>
      <rgbColor rgb="FFFFFF99"/>
      <rgbColor rgb="FFC3C79C"/>
      <rgbColor rgb="FFFF99CC"/>
      <rgbColor rgb="FFCC99FF"/>
      <rgbColor rgb="FFD7DFBE"/>
      <rgbColor rgb="FF3366FF"/>
      <rgbColor rgb="FF33CCCC"/>
      <rgbColor rgb="FF9BB05D"/>
      <rgbColor rgb="FFFFCC00"/>
      <rgbColor rgb="FFE68130"/>
      <rgbColor rgb="FFFF6600"/>
      <rgbColor rgb="FF4F66AF"/>
      <rgbColor rgb="FF919756"/>
      <rgbColor rgb="FF003366"/>
      <rgbColor rgb="FF339966"/>
      <rgbColor rgb="FF003300"/>
      <rgbColor rgb="FF1D1E11"/>
      <rgbColor rgb="FFA53423"/>
      <rgbColor rgb="FF993366"/>
      <rgbColor rgb="FF333399"/>
      <rgbColor rgb="FF484C2B"/>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7</xdr:col>
      <xdr:colOff>113760</xdr:colOff>
      <xdr:row>16</xdr:row>
      <xdr:rowOff>70560</xdr:rowOff>
    </xdr:from>
    <xdr:to>
      <xdr:col>28</xdr:col>
      <xdr:colOff>189720</xdr:colOff>
      <xdr:row>22</xdr:row>
      <xdr:rowOff>98280</xdr:rowOff>
    </xdr:to>
    <xdr:sp>
      <xdr:nvSpPr>
        <xdr:cNvPr id="0" name="CustomShape 1"/>
        <xdr:cNvSpPr/>
      </xdr:nvSpPr>
      <xdr:spPr>
        <a:xfrm>
          <a:off x="3900600" y="3536280"/>
          <a:ext cx="7543800" cy="1170720"/>
        </a:xfrm>
        <a:prstGeom prst="rect">
          <a:avLst/>
        </a:prstGeom>
        <a:solidFill>
          <a:srgbClr val="ffffff"/>
        </a:solidFill>
        <a:ln w="9360">
          <a:noFill/>
        </a:ln>
      </xdr:spPr>
      <xdr:txBody>
        <a:bodyPr lIns="90000" rIns="90000" tIns="45000" bIns="45000"/>
        <a:p>
          <a:r>
            <a:rPr lang="en-IN" sz="1000">
              <a:solidFill>
                <a:srgbClr val="4b180e"/>
              </a:solidFill>
              <a:latin typeface="Calibri"/>
            </a:rPr>
            <a:t>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a:t>
          </a:r>
          <a:endParaRPr/>
        </a:p>
        <a:p>
          <a:endParaRPr/>
        </a:p>
        <a:p>
          <a:r>
            <a:rPr lang="en-IN" sz="1000">
              <a:solidFill>
                <a:srgbClr val="4b180e"/>
              </a:solidFill>
              <a:latin typeface="Calibri"/>
            </a:rPr>
            <a:t>Notes in this workbook do not print. To delete any note in this workbook, click the edge to select it and then press the Delete key.</a:t>
          </a:r>
          <a:endParaRPr/>
        </a:p>
        <a:p>
          <a:endParaRPr/>
        </a:p>
      </xdr:txBody>
    </xdr:sp>
    <xdr:clientData/>
  </xdr:twoCellAnchor>
  <xdr:twoCellAnchor editAs="absolute">
    <xdr:from>
      <xdr:col>27</xdr:col>
      <xdr:colOff>266760</xdr:colOff>
      <xdr:row>12</xdr:row>
      <xdr:rowOff>75600</xdr:rowOff>
    </xdr:from>
    <xdr:to>
      <xdr:col>29</xdr:col>
      <xdr:colOff>167040</xdr:colOff>
      <xdr:row>49</xdr:row>
      <xdr:rowOff>189720</xdr:rowOff>
    </xdr:to>
    <xdr:sp>
      <xdr:nvSpPr>
        <xdr:cNvPr id="1" name="CustomShape 1"/>
        <xdr:cNvSpPr/>
      </xdr:nvSpPr>
      <xdr:spPr>
        <a:xfrm rot="5400000">
          <a:off x="7334640" y="-328320"/>
          <a:ext cx="611280" cy="7050600"/>
        </a:xfrm>
        <a:prstGeom prst="rightBrace">
          <a:avLst>
            <a:gd name="adj1" fmla="val 8333"/>
            <a:gd name="adj2" fmla="val 50000"/>
          </a:avLst>
        </a:prstGeom>
        <a:noFill/>
        <a:ln w="9360">
          <a:solidFill>
            <a:srgbClr val="a53423"/>
          </a:solidFill>
          <a:round/>
        </a:ln>
      </xdr:spPr>
    </xdr:sp>
    <xdr:clientData/>
  </xdr:twoCellAnchor>
  <xdr:twoCellAnchor editAs="oneCell">
    <xdr:from>
      <xdr:col>33</xdr:col>
      <xdr:colOff>208080</xdr:colOff>
      <xdr:row>1</xdr:row>
      <xdr:rowOff>600840</xdr:rowOff>
    </xdr:from>
    <xdr:to>
      <xdr:col>34</xdr:col>
      <xdr:colOff>131760</xdr:colOff>
      <xdr:row>2</xdr:row>
      <xdr:rowOff>162000</xdr:rowOff>
    </xdr:to>
    <xdr:sp>
      <xdr:nvSpPr>
        <xdr:cNvPr id="2" name="CustomShape 1"/>
        <xdr:cNvSpPr/>
      </xdr:nvSpPr>
      <xdr:spPr>
        <a:xfrm>
          <a:off x="13240800" y="763200"/>
          <a:ext cx="1124280" cy="199440"/>
        </a:xfrm>
        <a:prstGeom prst="rect">
          <a:avLst/>
        </a:prstGeom>
        <a:noFill/>
        <a:ln w="9360">
          <a:noFill/>
        </a:ln>
      </xdr:spPr>
      <xdr:txBody>
        <a:bodyPr lIns="90000" rIns="90000" tIns="45000" bIns="45000"/>
        <a:p>
          <a:r>
            <a:rPr lang="en-IN" sz="1000">
              <a:solidFill>
                <a:srgbClr val="7c271a"/>
              </a:solidFill>
              <a:latin typeface="Calibri"/>
            </a:rPr>
            <a:t>Enter Year:</a:t>
          </a:r>
          <a:endParaRPr/>
        </a:p>
      </xdr:txBody>
    </xdr:sp>
    <xdr:clientData/>
  </xdr:twoCellAnchor>
  <xdr:twoCellAnchor editAs="absolute">
    <xdr:from>
      <xdr:col>36</xdr:col>
      <xdr:colOff>576000</xdr:colOff>
      <xdr:row>7</xdr:row>
      <xdr:rowOff>150840</xdr:rowOff>
    </xdr:from>
    <xdr:to>
      <xdr:col>39</xdr:col>
      <xdr:colOff>290520</xdr:colOff>
      <xdr:row>12</xdr:row>
      <xdr:rowOff>46440</xdr:rowOff>
    </xdr:to>
    <xdr:sp>
      <xdr:nvSpPr>
        <xdr:cNvPr id="3" name="CustomShape 1"/>
        <xdr:cNvSpPr/>
      </xdr:nvSpPr>
      <xdr:spPr>
        <a:xfrm>
          <a:off x="16380360" y="2073600"/>
          <a:ext cx="2071080" cy="788400"/>
        </a:xfrm>
        <a:prstGeom prst="rect">
          <a:avLst/>
        </a:prstGeom>
        <a:noFill/>
        <a:ln>
          <a:noFill/>
        </a:ln>
      </xdr:spPr>
      <xdr:txBody>
        <a:bodyPr lIns="90000" rIns="90000" tIns="45000" bIns="45000"/>
        <a:p>
          <a:pPr>
            <a:lnSpc>
              <a:spcPct val="100000"/>
            </a:lnSpc>
          </a:pPr>
          <a:r>
            <a:rPr lang="en-IN" sz="1000">
              <a:solidFill>
                <a:srgbClr val="4b180e"/>
              </a:solidFill>
              <a:latin typeface="Calibri"/>
            </a:rPr>
            <a:t>To add a new employee, select the Total Days cell for the last employee and then press the Tab key. </a:t>
          </a:r>
          <a:endParaRPr/>
        </a:p>
        <a:p>
          <a:pPr>
            <a:lnSpc>
              <a:spcPct val="100000"/>
            </a:lnSpc>
          </a:pPr>
          <a:endParaRPr/>
        </a:p>
      </xdr:txBody>
    </xdr:sp>
    <xdr:clientData/>
  </xdr:twoCellAnchor>
  <xdr:twoCellAnchor editAs="absolute">
    <xdr:from>
      <xdr:col>36</xdr:col>
      <xdr:colOff>176400</xdr:colOff>
      <xdr:row>8</xdr:row>
      <xdr:rowOff>82080</xdr:rowOff>
    </xdr:from>
    <xdr:to>
      <xdr:col>36</xdr:col>
      <xdr:colOff>612000</xdr:colOff>
      <xdr:row>8</xdr:row>
      <xdr:rowOff>82440</xdr:rowOff>
    </xdr:to>
    <xdr:sp>
      <xdr:nvSpPr>
        <xdr:cNvPr id="4" name="CustomShape 1"/>
        <xdr:cNvSpPr/>
      </xdr:nvSpPr>
      <xdr:spPr>
        <a:xfrm>
          <a:off x="15980760" y="2193840"/>
          <a:ext cx="435600" cy="360"/>
        </a:xfrm>
        <a:prstGeom prst="straightConnector1">
          <a:avLst/>
        </a:prstGeom>
        <a:noFill/>
        <a:ln w="9360">
          <a:solidFill>
            <a:srgbClr val="a4301f"/>
          </a:solidFill>
          <a:round/>
          <a:headEnd len="med" type="triangle" w="med"/>
        </a:ln>
      </xdr:spPr>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1D1E11"/>
    <pageSetUpPr fitToPage="true"/>
  </sheetPr>
  <dimension ref="B1:AI13"/>
  <sheetViews>
    <sheetView windowProtection="false"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E27" activeCellId="0" sqref="AE27"/>
    </sheetView>
  </sheetViews>
  <sheetFormatPr defaultRowHeight="15"/>
  <cols>
    <col collapsed="false" hidden="false" max="1" min="1" style="1" width="5.94736842105263"/>
    <col collapsed="false" hidden="false" max="2" min="2" style="2" width="16.6477732793522"/>
    <col collapsed="false" hidden="false" max="33" min="3" style="3" width="4"/>
    <col collapsed="false" hidden="false" max="34" min="34" style="4" width="13.5060728744939"/>
    <col collapsed="false" hidden="false" max="35" min="35" style="3" width="8.83400809716599"/>
    <col collapsed="false" hidden="false" max="1025" min="36" style="1" width="8.83400809716599"/>
  </cols>
  <sheetData>
    <row r="1" s="5" customFormat="true" ht="12.8" hidden="false" customHeight="true" outlineLevel="0" collapsed="false">
      <c r="B1" s="6"/>
      <c r="C1" s="7"/>
      <c r="D1" s="7"/>
      <c r="E1" s="7"/>
      <c r="F1" s="7"/>
      <c r="G1" s="7"/>
      <c r="H1" s="7"/>
      <c r="I1" s="7"/>
      <c r="J1" s="7"/>
      <c r="K1" s="7"/>
      <c r="L1" s="7"/>
      <c r="M1" s="7"/>
      <c r="N1" s="7"/>
      <c r="O1" s="7"/>
      <c r="P1" s="7"/>
      <c r="Q1" s="7"/>
      <c r="R1" s="7"/>
      <c r="S1" s="7"/>
      <c r="T1" s="7"/>
      <c r="U1" s="7"/>
      <c r="V1" s="7"/>
      <c r="W1" s="7"/>
      <c r="X1" s="7"/>
      <c r="Y1" s="7"/>
      <c r="Z1" s="7"/>
      <c r="AA1" s="7"/>
      <c r="AB1" s="7"/>
      <c r="AC1" s="7"/>
      <c r="AD1" s="8"/>
      <c r="AE1" s="8"/>
      <c r="AF1" s="9"/>
      <c r="AG1" s="10"/>
      <c r="AH1" s="10"/>
      <c r="AI1" s="11"/>
    </row>
    <row r="2" s="5" customFormat="true" ht="50.25" hidden="false" customHeight="true" outlineLevel="0" collapsed="false">
      <c r="B2" s="6" t="s">
        <v>0</v>
      </c>
      <c r="C2" s="7"/>
      <c r="D2" s="7"/>
      <c r="E2" s="7"/>
      <c r="F2" s="7"/>
      <c r="G2" s="7"/>
      <c r="H2" s="7"/>
      <c r="I2" s="7"/>
      <c r="J2" s="7"/>
      <c r="K2" s="7"/>
      <c r="L2" s="7"/>
      <c r="M2" s="7"/>
      <c r="N2" s="7"/>
      <c r="O2" s="7"/>
      <c r="P2" s="7"/>
      <c r="Q2" s="7"/>
      <c r="R2" s="7"/>
      <c r="S2" s="7"/>
      <c r="T2" s="7"/>
      <c r="U2" s="7"/>
      <c r="V2" s="7"/>
      <c r="W2" s="7"/>
      <c r="X2" s="7"/>
      <c r="Y2" s="7"/>
      <c r="Z2" s="7"/>
      <c r="AA2" s="7"/>
      <c r="AB2" s="7"/>
      <c r="AC2" s="7"/>
      <c r="AD2" s="8"/>
      <c r="AE2" s="8"/>
      <c r="AF2" s="9"/>
      <c r="AG2" s="10"/>
      <c r="AH2" s="10"/>
      <c r="AI2" s="11"/>
    </row>
    <row r="3" s="12" customFormat="true" ht="30" hidden="false" customHeight="true" outlineLevel="0" collapsed="false">
      <c r="B3" s="13" t="s">
        <v>1</v>
      </c>
      <c r="C3" s="14" t="s">
        <v>2</v>
      </c>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5" t="n">
        <v>2013</v>
      </c>
      <c r="AI3" s="16"/>
    </row>
    <row r="4" customFormat="false" ht="15.75" hidden="false" customHeight="true" outlineLevel="0" collapsed="false">
      <c r="B4" s="13"/>
      <c r="C4" s="17" t="str">
        <f aca="false">TEXT(WEEKDAY(DATE(CalendarYear,1,1),1),"aaa")</f>
        <v>Tue</v>
      </c>
      <c r="D4" s="18" t="str">
        <f aca="false">TEXT(WEEKDAY(DATE(CalendarYear,1,2),1),"aaa")</f>
        <v>Wed</v>
      </c>
      <c r="E4" s="18" t="str">
        <f aca="false">TEXT(WEEKDAY(DATE(CalendarYear,1,3),1),"aaa")</f>
        <v>Thu</v>
      </c>
      <c r="F4" s="18" t="str">
        <f aca="false">TEXT(WEEKDAY(DATE(CalendarYear,1,4),1),"aaa")</f>
        <v>Fri</v>
      </c>
      <c r="G4" s="18" t="str">
        <f aca="false">TEXT(WEEKDAY(DATE(CalendarYear,1,5),1),"aaa")</f>
        <v>Sat</v>
      </c>
      <c r="H4" s="18" t="str">
        <f aca="false">TEXT(WEEKDAY(DATE(CalendarYear,1,6),1),"aaa")</f>
        <v>Sun</v>
      </c>
      <c r="I4" s="18" t="str">
        <f aca="false">TEXT(WEEKDAY(DATE(CalendarYear,1,7),1),"aaa")</f>
        <v>Mon</v>
      </c>
      <c r="J4" s="18" t="str">
        <f aca="false">TEXT(WEEKDAY(DATE(CalendarYear,1,8),1),"aaa")</f>
        <v>Tue</v>
      </c>
      <c r="K4" s="18" t="str">
        <f aca="false">TEXT(WEEKDAY(DATE(CalendarYear,1,9),1),"aaa")</f>
        <v>Wed</v>
      </c>
      <c r="L4" s="18" t="str">
        <f aca="false">TEXT(WEEKDAY(DATE(CalendarYear,1,10),1),"aaa")</f>
        <v>Thu</v>
      </c>
      <c r="M4" s="18" t="str">
        <f aca="false">TEXT(WEEKDAY(DATE(CalendarYear,1,11),1),"aaa")</f>
        <v>Fri</v>
      </c>
      <c r="N4" s="18" t="str">
        <f aca="false">TEXT(WEEKDAY(DATE(CalendarYear,1,12),1),"aaa")</f>
        <v>Sat</v>
      </c>
      <c r="O4" s="18" t="str">
        <f aca="false">TEXT(WEEKDAY(DATE(CalendarYear,1,13),1),"aaa")</f>
        <v>Sun</v>
      </c>
      <c r="P4" s="18" t="str">
        <f aca="false">TEXT(WEEKDAY(DATE(CalendarYear,1,14),1),"aaa")</f>
        <v>Mon</v>
      </c>
      <c r="Q4" s="18" t="str">
        <f aca="false">TEXT(WEEKDAY(DATE(CalendarYear,1,15),1),"aaa")</f>
        <v>Tue</v>
      </c>
      <c r="R4" s="18" t="str">
        <f aca="false">TEXT(WEEKDAY(DATE(CalendarYear,1,16),1),"aaa")</f>
        <v>Wed</v>
      </c>
      <c r="S4" s="18" t="str">
        <f aca="false">TEXT(WEEKDAY(DATE(CalendarYear,1,17),1),"aaa")</f>
        <v>Thu</v>
      </c>
      <c r="T4" s="18" t="str">
        <f aca="false">TEXT(WEEKDAY(DATE(CalendarYear,1,18),1),"aaa")</f>
        <v>Fri</v>
      </c>
      <c r="U4" s="18" t="str">
        <f aca="false">TEXT(WEEKDAY(DATE(CalendarYear,1,19),1),"aaa")</f>
        <v>Sat</v>
      </c>
      <c r="V4" s="18" t="str">
        <f aca="false">TEXT(WEEKDAY(DATE(CalendarYear,1,20),1),"aaa")</f>
        <v>Sun</v>
      </c>
      <c r="W4" s="18" t="str">
        <f aca="false">TEXT(WEEKDAY(DATE(CalendarYear,1,21),1),"aaa")</f>
        <v>Mon</v>
      </c>
      <c r="X4" s="18" t="str">
        <f aca="false">TEXT(WEEKDAY(DATE(CalendarYear,1,22),1),"aaa")</f>
        <v>Tue</v>
      </c>
      <c r="Y4" s="18" t="str">
        <f aca="false">TEXT(WEEKDAY(DATE(CalendarYear,1,23),1),"aaa")</f>
        <v>Wed</v>
      </c>
      <c r="Z4" s="18" t="str">
        <f aca="false">TEXT(WEEKDAY(DATE(CalendarYear,1,24),1),"aaa")</f>
        <v>Thu</v>
      </c>
      <c r="AA4" s="18" t="str">
        <f aca="false">TEXT(WEEKDAY(DATE(CalendarYear,1,25),1),"aaa")</f>
        <v>Fri</v>
      </c>
      <c r="AB4" s="18" t="str">
        <f aca="false">TEXT(WEEKDAY(DATE(CalendarYear,1,26),1),"aaa")</f>
        <v>Sat</v>
      </c>
      <c r="AC4" s="18" t="str">
        <f aca="false">TEXT(WEEKDAY(DATE(CalendarYear,1,27),1),"aaa")</f>
        <v>Sun</v>
      </c>
      <c r="AD4" s="18" t="str">
        <f aca="false">TEXT(WEEKDAY(DATE(CalendarYear,1,28),1),"aaa")</f>
        <v>Mon</v>
      </c>
      <c r="AE4" s="18" t="str">
        <f aca="false">TEXT(WEEKDAY(DATE(CalendarYear,1,29),1),"aaa")</f>
        <v>Tue</v>
      </c>
      <c r="AF4" s="18" t="str">
        <f aca="false">TEXT(WEEKDAY(DATE(CalendarYear,1,30),1),"aaa")</f>
        <v>Wed</v>
      </c>
      <c r="AG4" s="19" t="str">
        <f aca="false">TEXT(WEEKDAY(DATE(CalendarYear,1,31),1),"aaa")</f>
        <v>Thu</v>
      </c>
      <c r="AH4" s="15"/>
    </row>
    <row r="5" s="20" customFormat="true" ht="12.8" hidden="false" customHeight="false" outlineLevel="0" collapsed="false">
      <c r="B5" s="21" t="s">
        <v>3</v>
      </c>
      <c r="C5" s="22" t="s">
        <v>4</v>
      </c>
      <c r="D5" s="22" t="s">
        <v>5</v>
      </c>
      <c r="E5" s="22" t="s">
        <v>6</v>
      </c>
      <c r="F5" s="22" t="s">
        <v>7</v>
      </c>
      <c r="G5" s="22" t="s">
        <v>8</v>
      </c>
      <c r="H5" s="22" t="s">
        <v>9</v>
      </c>
      <c r="I5" s="22" t="s">
        <v>10</v>
      </c>
      <c r="J5" s="22" t="s">
        <v>11</v>
      </c>
      <c r="K5" s="22" t="s">
        <v>12</v>
      </c>
      <c r="L5" s="22" t="s">
        <v>13</v>
      </c>
      <c r="M5" s="22" t="s">
        <v>14</v>
      </c>
      <c r="N5" s="22" t="s">
        <v>15</v>
      </c>
      <c r="O5" s="22" t="s">
        <v>16</v>
      </c>
      <c r="P5" s="22" t="s">
        <v>17</v>
      </c>
      <c r="Q5" s="22" t="s">
        <v>18</v>
      </c>
      <c r="R5" s="22" t="s">
        <v>19</v>
      </c>
      <c r="S5" s="22" t="s">
        <v>20</v>
      </c>
      <c r="T5" s="22" t="s">
        <v>21</v>
      </c>
      <c r="U5" s="22" t="s">
        <v>22</v>
      </c>
      <c r="V5" s="22" t="s">
        <v>23</v>
      </c>
      <c r="W5" s="22" t="s">
        <v>24</v>
      </c>
      <c r="X5" s="22" t="s">
        <v>25</v>
      </c>
      <c r="Y5" s="22" t="s">
        <v>26</v>
      </c>
      <c r="Z5" s="22" t="s">
        <v>27</v>
      </c>
      <c r="AA5" s="22" t="s">
        <v>28</v>
      </c>
      <c r="AB5" s="22" t="s">
        <v>29</v>
      </c>
      <c r="AC5" s="22" t="s">
        <v>30</v>
      </c>
      <c r="AD5" s="22" t="s">
        <v>31</v>
      </c>
      <c r="AE5" s="22" t="s">
        <v>32</v>
      </c>
      <c r="AF5" s="22" t="s">
        <v>33</v>
      </c>
      <c r="AG5" s="22" t="s">
        <v>34</v>
      </c>
      <c r="AH5" s="22" t="s">
        <v>35</v>
      </c>
      <c r="AI5" s="23"/>
    </row>
    <row r="6" s="10" customFormat="true" ht="14.9" hidden="false" customHeight="false" outlineLevel="0" collapsed="false">
      <c r="B6" s="24" t="s">
        <v>36</v>
      </c>
      <c r="C6" s="22"/>
      <c r="D6" s="22"/>
      <c r="E6" s="22" t="s">
        <v>37</v>
      </c>
      <c r="F6" s="22" t="s">
        <v>37</v>
      </c>
      <c r="G6" s="22" t="s">
        <v>37</v>
      </c>
      <c r="H6" s="22" t="s">
        <v>37</v>
      </c>
      <c r="I6" s="22"/>
      <c r="J6" s="22"/>
      <c r="K6" s="22"/>
      <c r="L6" s="22"/>
      <c r="M6" s="22"/>
      <c r="N6" s="22"/>
      <c r="O6" s="22" t="s">
        <v>37</v>
      </c>
      <c r="P6" s="22"/>
      <c r="Q6" s="22"/>
      <c r="R6" s="22"/>
      <c r="S6" s="22"/>
      <c r="T6" s="22"/>
      <c r="U6" s="22"/>
      <c r="V6" s="22"/>
      <c r="W6" s="22"/>
      <c r="X6" s="22"/>
      <c r="Y6" s="22"/>
      <c r="Z6" s="22"/>
      <c r="AA6" s="22"/>
      <c r="AB6" s="22"/>
      <c r="AC6" s="22"/>
      <c r="AD6" s="22"/>
      <c r="AE6" s="22"/>
      <c r="AF6" s="22"/>
      <c r="AG6" s="22"/>
      <c r="AH6" s="25" t="e">
        <f aca="false">COUNTA(tblJanuary[[#this row],[1]:[31]])</f>
        <v>#VALUE!</v>
      </c>
      <c r="AI6" s="23"/>
    </row>
    <row r="7" s="10" customFormat="true" ht="14.9" hidden="false" customHeight="false" outlineLevel="0" collapsed="false">
      <c r="B7" s="24" t="s">
        <v>38</v>
      </c>
      <c r="C7" s="22"/>
      <c r="D7" s="22"/>
      <c r="E7" s="22"/>
      <c r="F7" s="22"/>
      <c r="G7" s="22" t="s">
        <v>39</v>
      </c>
      <c r="H7" s="22" t="s">
        <v>39</v>
      </c>
      <c r="I7" s="22"/>
      <c r="J7" s="22"/>
      <c r="K7" s="22"/>
      <c r="L7" s="22"/>
      <c r="M7" s="22" t="s">
        <v>40</v>
      </c>
      <c r="N7" s="22"/>
      <c r="O7" s="22"/>
      <c r="P7" s="22"/>
      <c r="Q7" s="22"/>
      <c r="R7" s="22"/>
      <c r="S7" s="22"/>
      <c r="T7" s="22"/>
      <c r="U7" s="22"/>
      <c r="V7" s="22" t="s">
        <v>39</v>
      </c>
      <c r="W7" s="22"/>
      <c r="X7" s="22"/>
      <c r="Y7" s="22"/>
      <c r="Z7" s="22"/>
      <c r="AA7" s="22" t="s">
        <v>37</v>
      </c>
      <c r="AB7" s="22" t="s">
        <v>37</v>
      </c>
      <c r="AC7" s="22" t="s">
        <v>37</v>
      </c>
      <c r="AD7" s="22"/>
      <c r="AE7" s="22"/>
      <c r="AF7" s="22"/>
      <c r="AG7" s="22"/>
      <c r="AH7" s="25" t="e">
        <f aca="false">COUNTA(tblJanuary[[#this row],[1]:[31]])</f>
        <v>#VALUE!</v>
      </c>
      <c r="AI7" s="23"/>
    </row>
    <row r="8" s="20" customFormat="true" ht="14.9" hidden="false" customHeight="false" outlineLevel="0" collapsed="false">
      <c r="B8" s="24" t="s">
        <v>41</v>
      </c>
      <c r="C8" s="22"/>
      <c r="D8" s="22"/>
      <c r="E8" s="22" t="s">
        <v>40</v>
      </c>
      <c r="F8" s="22"/>
      <c r="G8" s="22"/>
      <c r="H8" s="22"/>
      <c r="I8" s="22"/>
      <c r="J8" s="22"/>
      <c r="K8" s="22"/>
      <c r="L8" s="22"/>
      <c r="M8" s="22"/>
      <c r="N8" s="22"/>
      <c r="O8" s="22"/>
      <c r="P8" s="22" t="s">
        <v>39</v>
      </c>
      <c r="Q8" s="22"/>
      <c r="R8" s="22"/>
      <c r="S8" s="22"/>
      <c r="T8" s="22"/>
      <c r="U8" s="22"/>
      <c r="V8" s="22"/>
      <c r="W8" s="22"/>
      <c r="X8" s="22"/>
      <c r="Y8" s="22"/>
      <c r="Z8" s="22"/>
      <c r="AA8" s="22"/>
      <c r="AB8" s="22"/>
      <c r="AC8" s="22"/>
      <c r="AD8" s="22"/>
      <c r="AE8" s="22" t="s">
        <v>39</v>
      </c>
      <c r="AF8" s="22"/>
      <c r="AG8" s="22"/>
      <c r="AH8" s="25" t="e">
        <f aca="false">COUNTA(tblJanuary[[#this row],[1]:[31]])</f>
        <v>#VALUE!</v>
      </c>
      <c r="AI8" s="23"/>
    </row>
    <row r="9" s="20" customFormat="true" ht="14.9" hidden="false" customHeight="false" outlineLevel="0" collapsed="false">
      <c r="B9" s="24" t="s">
        <v>42</v>
      </c>
      <c r="C9" s="22"/>
      <c r="D9" s="22"/>
      <c r="E9" s="22"/>
      <c r="F9" s="22"/>
      <c r="G9" s="22"/>
      <c r="H9" s="22"/>
      <c r="I9" s="22" t="s">
        <v>40</v>
      </c>
      <c r="J9" s="22"/>
      <c r="K9" s="22"/>
      <c r="L9" s="22"/>
      <c r="M9" s="22"/>
      <c r="N9" s="22"/>
      <c r="O9" s="22"/>
      <c r="P9" s="22"/>
      <c r="Q9" s="22"/>
      <c r="R9" s="22"/>
      <c r="S9" s="22"/>
      <c r="T9" s="22"/>
      <c r="U9" s="22" t="s">
        <v>37</v>
      </c>
      <c r="V9" s="22" t="s">
        <v>37</v>
      </c>
      <c r="W9" s="22" t="s">
        <v>37</v>
      </c>
      <c r="X9" s="22"/>
      <c r="Y9" s="22"/>
      <c r="Z9" s="22"/>
      <c r="AA9" s="22"/>
      <c r="AB9" s="22"/>
      <c r="AC9" s="22"/>
      <c r="AD9" s="22"/>
      <c r="AE9" s="22"/>
      <c r="AF9" s="22"/>
      <c r="AG9" s="22"/>
      <c r="AH9" s="25" t="e">
        <f aca="false">COUNTA(tblJanuary[[#this row],[1]:[31]])</f>
        <v>#VALUE!</v>
      </c>
      <c r="AI9" s="23"/>
    </row>
    <row r="10" s="20" customFormat="true" ht="14.9" hidden="false" customHeight="false" outlineLevel="0" collapsed="false">
      <c r="B10" s="24" t="s">
        <v>43</v>
      </c>
      <c r="C10" s="22"/>
      <c r="D10" s="22"/>
      <c r="E10" s="22"/>
      <c r="F10" s="22" t="s">
        <v>39</v>
      </c>
      <c r="G10" s="22" t="s">
        <v>37</v>
      </c>
      <c r="H10" s="22" t="s">
        <v>37</v>
      </c>
      <c r="I10" s="22"/>
      <c r="J10" s="22"/>
      <c r="K10" s="22"/>
      <c r="L10" s="22"/>
      <c r="M10" s="22"/>
      <c r="N10" s="22"/>
      <c r="O10" s="22"/>
      <c r="P10" s="22"/>
      <c r="Q10" s="22"/>
      <c r="R10" s="22"/>
      <c r="S10" s="22" t="s">
        <v>39</v>
      </c>
      <c r="T10" s="22"/>
      <c r="U10" s="22"/>
      <c r="V10" s="22"/>
      <c r="W10" s="22"/>
      <c r="X10" s="22"/>
      <c r="Y10" s="22"/>
      <c r="Z10" s="22" t="s">
        <v>39</v>
      </c>
      <c r="AA10" s="22"/>
      <c r="AB10" s="22"/>
      <c r="AC10" s="22"/>
      <c r="AD10" s="22"/>
      <c r="AE10" s="22"/>
      <c r="AF10" s="22"/>
      <c r="AG10" s="22" t="s">
        <v>37</v>
      </c>
      <c r="AH10" s="25" t="e">
        <f aca="false">COUNTA(tblJanuary[[#this row],[1]:[31]])</f>
        <v>#VALUE!</v>
      </c>
      <c r="AI10" s="23"/>
    </row>
    <row r="11" customFormat="false" ht="12.8" hidden="false" customHeight="false" outlineLevel="0" collapsed="false">
      <c r="B11" s="26" t="str">
        <f aca="false">MonthName&amp;" Total"</f>
        <v>January Total</v>
      </c>
      <c r="C11" s="25" t="e">
        <f aca="false">SUBTOTAL(103,tblJanuary[1])</f>
        <v>#VALUE!</v>
      </c>
      <c r="D11" s="25" t="e">
        <f aca="false">SUBTOTAL(103,tblJanuary[2])</f>
        <v>#VALUE!</v>
      </c>
      <c r="E11" s="25" t="e">
        <f aca="false">SUBTOTAL(103,tblJanuary[3])</f>
        <v>#VALUE!</v>
      </c>
      <c r="F11" s="25" t="e">
        <f aca="false">SUBTOTAL(103,tblJanuary[4])</f>
        <v>#VALUE!</v>
      </c>
      <c r="G11" s="25" t="e">
        <f aca="false">SUBTOTAL(103,tblJanuary[5])</f>
        <v>#VALUE!</v>
      </c>
      <c r="H11" s="25" t="e">
        <f aca="false">SUBTOTAL(103,tblJanuary[6])</f>
        <v>#VALUE!</v>
      </c>
      <c r="I11" s="25" t="e">
        <f aca="false">SUBTOTAL(103,tblJanuary[7])</f>
        <v>#VALUE!</v>
      </c>
      <c r="J11" s="25" t="e">
        <f aca="false">SUBTOTAL(103,tblJanuary[8])</f>
        <v>#VALUE!</v>
      </c>
      <c r="K11" s="25" t="e">
        <f aca="false">SUBTOTAL(103,tblJanuary[9])</f>
        <v>#VALUE!</v>
      </c>
      <c r="L11" s="25" t="e">
        <f aca="false">SUBTOTAL(103,tblJanuary[10])</f>
        <v>#VALUE!</v>
      </c>
      <c r="M11" s="25" t="e">
        <f aca="false">SUBTOTAL(103,tblJanuary[11])</f>
        <v>#VALUE!</v>
      </c>
      <c r="N11" s="25" t="e">
        <f aca="false">SUBTOTAL(103,tblJanuary[12])</f>
        <v>#VALUE!</v>
      </c>
      <c r="O11" s="25" t="e">
        <f aca="false">SUBTOTAL(103,tblJanuary[13])</f>
        <v>#VALUE!</v>
      </c>
      <c r="P11" s="25" t="e">
        <f aca="false">SUBTOTAL(103,tblJanuary[14])</f>
        <v>#VALUE!</v>
      </c>
      <c r="Q11" s="25" t="e">
        <f aca="false">SUBTOTAL(103,tblJanuary[15])</f>
        <v>#VALUE!</v>
      </c>
      <c r="R11" s="25" t="e">
        <f aca="false">SUBTOTAL(103,tblJanuary[16])</f>
        <v>#VALUE!</v>
      </c>
      <c r="S11" s="25" t="e">
        <f aca="false">SUBTOTAL(103,tblJanuary[17])</f>
        <v>#VALUE!</v>
      </c>
      <c r="T11" s="25" t="e">
        <f aca="false">SUBTOTAL(103,tblJanuary[18])</f>
        <v>#VALUE!</v>
      </c>
      <c r="U11" s="25" t="e">
        <f aca="false">SUBTOTAL(103,tblJanuary[19])</f>
        <v>#VALUE!</v>
      </c>
      <c r="V11" s="25" t="e">
        <f aca="false">SUBTOTAL(103,tblJanuary[20])</f>
        <v>#VALUE!</v>
      </c>
      <c r="W11" s="25" t="e">
        <f aca="false">SUBTOTAL(103,tblJanuary[21])</f>
        <v>#VALUE!</v>
      </c>
      <c r="X11" s="25" t="e">
        <f aca="false">SUBTOTAL(103,tblJanuary[22])</f>
        <v>#VALUE!</v>
      </c>
      <c r="Y11" s="25" t="e">
        <f aca="false">SUBTOTAL(103,tblJanuary[23])</f>
        <v>#VALUE!</v>
      </c>
      <c r="Z11" s="25" t="e">
        <f aca="false">SUBTOTAL(103,tblJanuary[24])</f>
        <v>#VALUE!</v>
      </c>
      <c r="AA11" s="25" t="e">
        <f aca="false">SUBTOTAL(103,tblJanuary[25])</f>
        <v>#VALUE!</v>
      </c>
      <c r="AB11" s="25" t="e">
        <f aca="false">SUBTOTAL(103,tblJanuary[26])</f>
        <v>#VALUE!</v>
      </c>
      <c r="AC11" s="25" t="e">
        <f aca="false">SUBTOTAL(103,tblJanuary[27])</f>
        <v>#VALUE!</v>
      </c>
      <c r="AD11" s="25" t="e">
        <f aca="false">SUBTOTAL(103,tblJanuary[28])</f>
        <v>#VALUE!</v>
      </c>
      <c r="AE11" s="25" t="e">
        <f aca="false">SUBTOTAL(103,tblJanuary[29])</f>
        <v>#VALUE!</v>
      </c>
      <c r="AF11" s="25" t="e">
        <f aca="false">SUBTOTAL(103,tblJanuary[30])</f>
        <v>#VALUE!</v>
      </c>
      <c r="AG11" s="25" t="e">
        <f aca="false">SUBTOTAL(103,tblJanuary[31])</f>
        <v>#VALUE!</v>
      </c>
      <c r="AH11" s="25" t="e">
        <f aca="false">SUBTOTAL(109,tblJanuary[total days])</f>
        <v>#VALUE!</v>
      </c>
    </row>
    <row r="12" customFormat="false" ht="12.8" hidden="false" customHeight="false" outlineLevel="0" collapsed="false">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customFormat="false" ht="12.8" hidden="false" customHeight="false" outlineLevel="0" collapsed="false">
      <c r="B13" s="27"/>
      <c r="C13" s="28" t="s">
        <v>44</v>
      </c>
      <c r="D13" s="28"/>
      <c r="E13" s="28"/>
      <c r="F13" s="28"/>
      <c r="G13" s="29"/>
      <c r="H13" s="30" t="s">
        <v>37</v>
      </c>
      <c r="I13" s="31" t="s">
        <v>45</v>
      </c>
      <c r="J13" s="32"/>
      <c r="K13" s="32"/>
      <c r="L13" s="33" t="s">
        <v>40</v>
      </c>
      <c r="M13" s="31" t="s">
        <v>46</v>
      </c>
      <c r="N13" s="32"/>
      <c r="O13" s="32"/>
      <c r="P13" s="34" t="s">
        <v>39</v>
      </c>
      <c r="Q13" s="31" t="s">
        <v>47</v>
      </c>
      <c r="R13" s="32"/>
      <c r="S13" s="32"/>
      <c r="T13" s="35"/>
      <c r="U13" s="31" t="s">
        <v>48</v>
      </c>
      <c r="V13" s="36"/>
      <c r="W13" s="32"/>
      <c r="X13" s="37"/>
      <c r="Y13" s="31" t="s">
        <v>49</v>
      </c>
      <c r="Z13" s="32"/>
      <c r="AA13" s="36"/>
      <c r="AH13" s="38"/>
    </row>
  </sheetData>
  <mergeCells count="4">
    <mergeCell ref="B3:B4"/>
    <mergeCell ref="C3:AG3"/>
    <mergeCell ref="AH3:AH4"/>
    <mergeCell ref="B12:AH12"/>
  </mergeCells>
  <conditionalFormatting sqref="C6:AG10">
    <cfRule type="expression" priority="2" aboveAverage="0" equalAverage="0" bottom="0" percent="0" rank="0" text="" dxfId="0">
      <formula>C6=""</formula>
    </cfRule>
    <cfRule type="expression" priority="3" aboveAverage="0" equalAverage="0" bottom="0" percent="0" rank="0" text="" dxfId="1">
      <formula>C6=KeyCustom2</formula>
    </cfRule>
    <cfRule type="expression" priority="4" aboveAverage="0" equalAverage="0" bottom="0" percent="0" rank="0" text="" dxfId="2">
      <formula>C6=KeyCustom1</formula>
    </cfRule>
    <cfRule type="expression" priority="5" aboveAverage="0" equalAverage="0" bottom="0" percent="0" rank="0" text="" dxfId="3">
      <formula>C6=KeySick</formula>
    </cfRule>
    <cfRule type="expression" priority="6" aboveAverage="0" equalAverage="0" bottom="0" percent="0" rank="0" text="" dxfId="4">
      <formula>C6=KeyPersonal</formula>
    </cfRule>
    <cfRule type="expression" priority="7" aboveAverage="0" equalAverage="0" bottom="0" percent="0" rank="0" text="" dxfId="5">
      <formula>C6=KeyVacation</formula>
    </cfRule>
  </conditionalFormatting>
  <conditionalFormatting sqref="AH6:AH10">
    <cfRule type="dataBar" priority="8">
      <dataBar>
        <cfvo type="min" val="0"/>
        <cfvo type="num" val="31"/>
        <color rgb="FFFFFFFF"/>
      </dataBar>
      <extLst>
        <ext xmlns:x14="http://schemas.microsoft.com/office/spreadsheetml/2009/9/main" uri="{B025F937-C7B1-47D3-B67F-A62EFF666E3E}">
          <x14:id>{F8D1D87D-995D-47B0-BD6B-FA4C6BE3D344}</x14:id>
        </ext>
      </extLst>
    </cfRule>
  </conditionalFormatting>
  <printOptions headings="false" gridLines="false" gridLinesSet="true" horizontalCentered="true" verticalCentered="false"/>
  <pageMargins left="0.25" right="0.25" top="0.75" bottom="0.75" header="0.511805555555555" footer="0.511805555555555"/>
  <pageSetup paperSize="1"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extLst>
    <ext xmlns:x14="http://schemas.microsoft.com/office/spreadsheetml/2009/9/main" uri="{78C0D931-6437-407d-A8EE-F0AAD7539E65}">
      <x14:conditionalFormattings>
        <x14:conditionalFormatting xmlns:xm="http://schemas.microsoft.com/office/excel/2006/main">
          <x14:cfRule type="dataBar" id="{F8D1D87D-995D-47B0-BD6B-FA4C6BE3D344}">
            <x14:dataBar minLength="0" maxLength="100" axisPosition="automatic">
              <x14:cfvo type="autoMin" value="0"/>
              <x14:cfvo type="num" value="31"/>
              <x14:negativeFillColor rgb="FFFF0000"/>
              <x14:axisColor rgb="FF000000"/>
            </x14:dataBar>
          </x14:cfRule>
          <xm:sqref>AH6:AH10</xm:sqref>
        </x14:conditionalFormatting>
      </x14:conditionalFormattings>
    </ext>
  </extLst>
</worksheet>
</file>

<file path=xl/worksheets/sheet10.xml><?xml version="1.0" encoding="utf-8"?>
<worksheet xmlns="http://schemas.openxmlformats.org/spreadsheetml/2006/main" xmlns:r="http://schemas.openxmlformats.org/officeDocument/2006/relationships">
  <sheetPr filterMode="false">
    <tabColor rgb="FFC3C79C"/>
    <pageSetUpPr fitToPage="true"/>
  </sheetPr>
  <dimension ref="1:12"/>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39" width="24.331983805668"/>
    <col collapsed="false" hidden="false" max="32" min="2" style="40" width="4"/>
    <col collapsed="false" hidden="false" max="33" min="33" style="41" width="13.5060728744939"/>
    <col collapsed="false" hidden="false" max="34" min="34" style="40" width="8.83400809716599"/>
    <col collapsed="false" hidden="false" max="1025" min="35" style="42" width="8.83400809716599"/>
  </cols>
  <sheetData>
    <row r="1" s="47" customFormat="true" ht="50.25" hidden="false" customHeight="true" outlineLevel="0" collapsed="false">
      <c r="A1" s="43" t="s">
        <v>50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5"/>
      <c r="AD1" s="45"/>
      <c r="AE1" s="46"/>
      <c r="AH1" s="48"/>
    </row>
    <row r="2" customFormat="false" ht="30" hidden="false" customHeight="true" outlineLevel="0" collapsed="false">
      <c r="A2" s="49" t="s">
        <v>61</v>
      </c>
      <c r="B2" s="50" t="s">
        <v>2</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1" t="n">
        <f aca="false">CalendarYear</f>
        <v>2013</v>
      </c>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true" outlineLevel="0" collapsed="false">
      <c r="A3" s="49"/>
      <c r="B3" s="52" t="str">
        <f aca="false">TEXT(WEEKDAY(DATE(CalendarYear,10,1),1),"aaa")</f>
        <v>Tue</v>
      </c>
      <c r="C3" s="53" t="str">
        <f aca="false">TEXT(WEEKDAY(DATE(CalendarYear,10,2),1),"aaa")</f>
        <v>Wed</v>
      </c>
      <c r="D3" s="53" t="str">
        <f aca="false">TEXT(WEEKDAY(DATE(CalendarYear,10,3),1),"aaa")</f>
        <v>Thu</v>
      </c>
      <c r="E3" s="53" t="str">
        <f aca="false">TEXT(WEEKDAY(DATE(CalendarYear,10,4),1),"aaa")</f>
        <v>Fri</v>
      </c>
      <c r="F3" s="53" t="str">
        <f aca="false">TEXT(WEEKDAY(DATE(CalendarYear,10,5),1),"aaa")</f>
        <v>Sat</v>
      </c>
      <c r="G3" s="53" t="str">
        <f aca="false">TEXT(WEEKDAY(DATE(CalendarYear,10,6),1),"aaa")</f>
        <v>Sun</v>
      </c>
      <c r="H3" s="53" t="str">
        <f aca="false">TEXT(WEEKDAY(DATE(CalendarYear,10,7),1),"aaa")</f>
        <v>Mon</v>
      </c>
      <c r="I3" s="53" t="str">
        <f aca="false">TEXT(WEEKDAY(DATE(CalendarYear,10,8),1),"aaa")</f>
        <v>Tue</v>
      </c>
      <c r="J3" s="53" t="str">
        <f aca="false">TEXT(WEEKDAY(DATE(CalendarYear,10,9),1),"aaa")</f>
        <v>Wed</v>
      </c>
      <c r="K3" s="53" t="str">
        <f aca="false">TEXT(WEEKDAY(DATE(CalendarYear,10,10),1),"aaa")</f>
        <v>Thu</v>
      </c>
      <c r="L3" s="53" t="str">
        <f aca="false">TEXT(WEEKDAY(DATE(CalendarYear,10,11),1),"aaa")</f>
        <v>Fri</v>
      </c>
      <c r="M3" s="53" t="str">
        <f aca="false">TEXT(WEEKDAY(DATE(CalendarYear,10,12),1),"aaa")</f>
        <v>Sat</v>
      </c>
      <c r="N3" s="53" t="str">
        <f aca="false">TEXT(WEEKDAY(DATE(CalendarYear,10,13),1),"aaa")</f>
        <v>Sun</v>
      </c>
      <c r="O3" s="53" t="str">
        <f aca="false">TEXT(WEEKDAY(DATE(CalendarYear,10,14),1),"aaa")</f>
        <v>Mon</v>
      </c>
      <c r="P3" s="53" t="str">
        <f aca="false">TEXT(WEEKDAY(DATE(CalendarYear,10,15),1),"aaa")</f>
        <v>Tue</v>
      </c>
      <c r="Q3" s="53" t="str">
        <f aca="false">TEXT(WEEKDAY(DATE(CalendarYear,10,16),1),"aaa")</f>
        <v>Wed</v>
      </c>
      <c r="R3" s="53" t="str">
        <f aca="false">TEXT(WEEKDAY(DATE(CalendarYear,10,17),1),"aaa")</f>
        <v>Thu</v>
      </c>
      <c r="S3" s="53" t="str">
        <f aca="false">TEXT(WEEKDAY(DATE(CalendarYear,10,18),1),"aaa")</f>
        <v>Fri</v>
      </c>
      <c r="T3" s="53" t="str">
        <f aca="false">TEXT(WEEKDAY(DATE(CalendarYear,10,19),1),"aaa")</f>
        <v>Sat</v>
      </c>
      <c r="U3" s="53" t="str">
        <f aca="false">TEXT(WEEKDAY(DATE(CalendarYear,10,20),1),"aaa")</f>
        <v>Sun</v>
      </c>
      <c r="V3" s="53" t="str">
        <f aca="false">TEXT(WEEKDAY(DATE(CalendarYear,10,21),1),"aaa")</f>
        <v>Mon</v>
      </c>
      <c r="W3" s="53" t="str">
        <f aca="false">TEXT(WEEKDAY(DATE(CalendarYear,10,22),1),"aaa")</f>
        <v>Tue</v>
      </c>
      <c r="X3" s="53" t="str">
        <f aca="false">TEXT(WEEKDAY(DATE(CalendarYear,10,23),1),"aaa")</f>
        <v>Wed</v>
      </c>
      <c r="Y3" s="53" t="str">
        <f aca="false">TEXT(WEEKDAY(DATE(CalendarYear,10,24),1),"aaa")</f>
        <v>Thu</v>
      </c>
      <c r="Z3" s="53" t="str">
        <f aca="false">TEXT(WEEKDAY(DATE(CalendarYear,10,25),1),"aaa")</f>
        <v>Fri</v>
      </c>
      <c r="AA3" s="53" t="str">
        <f aca="false">TEXT(WEEKDAY(DATE(CalendarYear,10,26),1),"aaa")</f>
        <v>Sat</v>
      </c>
      <c r="AB3" s="53" t="str">
        <f aca="false">TEXT(WEEKDAY(DATE(CalendarYear,10,27),1),"aaa")</f>
        <v>Sun</v>
      </c>
      <c r="AC3" s="53" t="str">
        <f aca="false">TEXT(WEEKDAY(DATE(CalendarYear,10,28),1),"aaa")</f>
        <v>Mon</v>
      </c>
      <c r="AD3" s="53" t="str">
        <f aca="false">TEXT(WEEKDAY(DATE(CalendarYear,10,29),1),"aaa")</f>
        <v>Tue</v>
      </c>
      <c r="AE3" s="53" t="str">
        <f aca="false">TEXT(WEEKDAY(DATE(CalendarYear,10,30),1),"aaa")</f>
        <v>Wed</v>
      </c>
      <c r="AF3" s="53" t="str">
        <f aca="false">TEXT(WEEKDAY(DATE(CalendarYear,10,31),1),"aaa")</f>
        <v>Thu</v>
      </c>
      <c r="AG3" s="51"/>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59" customFormat="true" ht="14" hidden="false" customHeight="false" outlineLevel="0" collapsed="false">
      <c r="A4" s="55" t="s">
        <v>3</v>
      </c>
      <c r="B4" s="56" t="s">
        <v>4</v>
      </c>
      <c r="C4" s="56" t="s">
        <v>5</v>
      </c>
      <c r="D4" s="56" t="s">
        <v>6</v>
      </c>
      <c r="E4" s="56" t="s">
        <v>7</v>
      </c>
      <c r="F4" s="56" t="s">
        <v>8</v>
      </c>
      <c r="G4" s="56" t="s">
        <v>9</v>
      </c>
      <c r="H4" s="56" t="s">
        <v>10</v>
      </c>
      <c r="I4" s="56" t="s">
        <v>11</v>
      </c>
      <c r="J4" s="56" t="s">
        <v>12</v>
      </c>
      <c r="K4" s="56" t="s">
        <v>13</v>
      </c>
      <c r="L4" s="56" t="s">
        <v>14</v>
      </c>
      <c r="M4" s="56" t="s">
        <v>15</v>
      </c>
      <c r="N4" s="56" t="s">
        <v>16</v>
      </c>
      <c r="O4" s="56" t="s">
        <v>17</v>
      </c>
      <c r="P4" s="56" t="s">
        <v>18</v>
      </c>
      <c r="Q4" s="56" t="s">
        <v>19</v>
      </c>
      <c r="R4" s="56" t="s">
        <v>20</v>
      </c>
      <c r="S4" s="56" t="s">
        <v>21</v>
      </c>
      <c r="T4" s="56" t="s">
        <v>22</v>
      </c>
      <c r="U4" s="56" t="s">
        <v>23</v>
      </c>
      <c r="V4" s="56" t="s">
        <v>24</v>
      </c>
      <c r="W4" s="56" t="s">
        <v>25</v>
      </c>
      <c r="X4" s="56" t="s">
        <v>26</v>
      </c>
      <c r="Y4" s="56" t="s">
        <v>27</v>
      </c>
      <c r="Z4" s="56" t="s">
        <v>28</v>
      </c>
      <c r="AA4" s="56" t="s">
        <v>29</v>
      </c>
      <c r="AB4" s="56" t="s">
        <v>30</v>
      </c>
      <c r="AC4" s="56" t="s">
        <v>31</v>
      </c>
      <c r="AD4" s="57" t="s">
        <v>32</v>
      </c>
      <c r="AE4" s="56" t="s">
        <v>33</v>
      </c>
      <c r="AF4" s="56" t="s">
        <v>34</v>
      </c>
      <c r="AG4" s="56" t="s">
        <v>35</v>
      </c>
      <c r="AH4" s="58"/>
    </row>
    <row r="5" customFormat="false" ht="14" hidden="false" customHeight="false" outlineLevel="0" collapsed="false">
      <c r="A5" s="60" t="s">
        <v>36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61" t="e">
        <f aca="false">COUNTA(tblOctober[[#this row],[1]:[29]])</f>
        <v>#VALUE!</v>
      </c>
      <c r="AH5" s="58"/>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 hidden="false" customHeight="false" outlineLevel="0" collapsed="false">
      <c r="A6" s="60" t="s">
        <v>38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61" t="e">
        <f aca="false">COUNTA(tblOctober[[#this row],[1]:[29]])</f>
        <v>#VALUE!</v>
      </c>
      <c r="AH6" s="58"/>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true" outlineLevel="0" collapsed="false">
      <c r="A7" s="60" t="s">
        <v>41</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61" t="e">
        <f aca="false">COUNTA(tblOctober[[#this row],[1]:[29]])</f>
        <v>#VALUE!</v>
      </c>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true" outlineLevel="0" collapsed="false">
      <c r="A8" s="60" t="s">
        <v>42</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61" t="e">
        <f aca="false">COUNTA(tblOctober[[#this row],[1]:[29]])</f>
        <v>#VALUE!</v>
      </c>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40" customFormat="true" ht="15" hidden="false" customHeight="true" outlineLevel="0" collapsed="false">
      <c r="A9" s="60" t="s">
        <v>43</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61" t="e">
        <f aca="false">COUNTA(tblOctober[[#this row],[1]:[29]])</f>
        <v>#VALUE!</v>
      </c>
    </row>
    <row r="10" customFormat="false" ht="15" hidden="false" customHeight="true" outlineLevel="0" collapsed="false">
      <c r="A10" s="62" t="str">
        <f aca="false">MonthName&amp;" Total"</f>
        <v>October Total</v>
      </c>
      <c r="B10" s="61" t="e">
        <f aca="false">SUBTOTAL(103,tblOctober[1])</f>
        <v>#VALUE!</v>
      </c>
      <c r="C10" s="61" t="e">
        <f aca="false">SUBTOTAL(103,tblOctober[2])</f>
        <v>#VALUE!</v>
      </c>
      <c r="D10" s="61" t="e">
        <f aca="false">SUBTOTAL(103,tblOctober[3])</f>
        <v>#VALUE!</v>
      </c>
      <c r="E10" s="61" t="e">
        <f aca="false">SUBTOTAL(103,tblOctober[4])</f>
        <v>#VALUE!</v>
      </c>
      <c r="F10" s="61" t="e">
        <f aca="false">SUBTOTAL(103,tblOctober[5])</f>
        <v>#VALUE!</v>
      </c>
      <c r="G10" s="61" t="e">
        <f aca="false">SUBTOTAL(103,tblOctober[6])</f>
        <v>#VALUE!</v>
      </c>
      <c r="H10" s="61" t="e">
        <f aca="false">SUBTOTAL(103,tblOctober[7])</f>
        <v>#VALUE!</v>
      </c>
      <c r="I10" s="61" t="e">
        <f aca="false">SUBTOTAL(103,tblOctober[8])</f>
        <v>#VALUE!</v>
      </c>
      <c r="J10" s="61" t="e">
        <f aca="false">SUBTOTAL(103,tblOctober[9])</f>
        <v>#VALUE!</v>
      </c>
      <c r="K10" s="61" t="e">
        <f aca="false">SUBTOTAL(103,tblOctober[10])</f>
        <v>#VALUE!</v>
      </c>
      <c r="L10" s="61" t="e">
        <f aca="false">SUBTOTAL(103,tblOctober[11])</f>
        <v>#VALUE!</v>
      </c>
      <c r="M10" s="61" t="e">
        <f aca="false">SUBTOTAL(103,tblOctober[12])</f>
        <v>#VALUE!</v>
      </c>
      <c r="N10" s="61" t="e">
        <f aca="false">SUBTOTAL(103,tblOctober[13])</f>
        <v>#VALUE!</v>
      </c>
      <c r="O10" s="61" t="e">
        <f aca="false">SUBTOTAL(103,tblOctober[14])</f>
        <v>#VALUE!</v>
      </c>
      <c r="P10" s="61" t="e">
        <f aca="false">SUBTOTAL(103,tblOctober[15])</f>
        <v>#VALUE!</v>
      </c>
      <c r="Q10" s="61" t="e">
        <f aca="false">SUBTOTAL(103,tblOctober[16])</f>
        <v>#VALUE!</v>
      </c>
      <c r="R10" s="61" t="e">
        <f aca="false">SUBTOTAL(103,tblOctober[17])</f>
        <v>#VALUE!</v>
      </c>
      <c r="S10" s="61" t="e">
        <f aca="false">SUBTOTAL(103,tblOctober[18])</f>
        <v>#VALUE!</v>
      </c>
      <c r="T10" s="61" t="e">
        <f aca="false">SUBTOTAL(103,tblOctober[19])</f>
        <v>#VALUE!</v>
      </c>
      <c r="U10" s="61" t="e">
        <f aca="false">SUBTOTAL(103,tblOctober[20])</f>
        <v>#VALUE!</v>
      </c>
      <c r="V10" s="61" t="e">
        <f aca="false">SUBTOTAL(103,tblOctober[21])</f>
        <v>#VALUE!</v>
      </c>
      <c r="W10" s="61" t="e">
        <f aca="false">SUBTOTAL(103,tblOctober[22])</f>
        <v>#VALUE!</v>
      </c>
      <c r="X10" s="61" t="e">
        <f aca="false">SUBTOTAL(103,tblOctober[23])</f>
        <v>#VALUE!</v>
      </c>
      <c r="Y10" s="61" t="e">
        <f aca="false">SUBTOTAL(103,tblOctober[24])</f>
        <v>#VALUE!</v>
      </c>
      <c r="Z10" s="61" t="e">
        <f aca="false">SUBTOTAL(103,tblOctober[25])</f>
        <v>#VALUE!</v>
      </c>
      <c r="AA10" s="61" t="e">
        <f aca="false">SUBTOTAL(103,tblOctober[26])</f>
        <v>#VALUE!</v>
      </c>
      <c r="AB10" s="61" t="e">
        <f aca="false">SUBTOTAL(103,tblOctober[27])</f>
        <v>#VALUE!</v>
      </c>
      <c r="AC10" s="61" t="e">
        <f aca="false">SUBTOTAL(103,tblOctober[28])</f>
        <v>#VALUE!</v>
      </c>
      <c r="AD10" s="61" t="e">
        <f aca="false">SUBTOTAL(103,tblOctober[29])</f>
        <v>#VALUE!</v>
      </c>
      <c r="AE10" s="61"/>
      <c r="AF10" s="61"/>
      <c r="AG10" s="61" t="e">
        <f aca="false">SUBTOTAL(109,tblOctober[total days])</f>
        <v>#VALUE!</v>
      </c>
    </row>
    <row r="11" customFormat="false" ht="15" hidden="false" customHeight="true" outlineLevel="0" collapsed="false">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customFormat="false" ht="15" hidden="false" customHeight="true" outlineLevel="0" collapsed="false">
      <c r="B12" s="64" t="str">
        <f aca="false">January!C13</f>
        <v>Color Key</v>
      </c>
      <c r="C12" s="64"/>
      <c r="D12" s="64"/>
      <c r="E12" s="64"/>
      <c r="F12" s="65"/>
      <c r="G12" s="66" t="str">
        <f aca="false">KeyVacation</f>
        <v>V</v>
      </c>
      <c r="H12" s="67" t="str">
        <f aca="false">KeyVacationLabel</f>
        <v>Vacation</v>
      </c>
      <c r="I12" s="68"/>
      <c r="J12" s="68"/>
      <c r="K12" s="69" t="str">
        <f aca="false">KeyPersonal</f>
        <v>P</v>
      </c>
      <c r="L12" s="67" t="str">
        <f aca="false">KeyPersonalLabel</f>
        <v>Personal</v>
      </c>
      <c r="M12" s="68"/>
      <c r="N12" s="68"/>
      <c r="O12" s="70" t="str">
        <f aca="false">KeySick</f>
        <v>S</v>
      </c>
      <c r="P12" s="67" t="str">
        <f aca="false">KeySickLabel</f>
        <v>Sick</v>
      </c>
      <c r="Q12" s="68"/>
      <c r="R12" s="68"/>
      <c r="S12" s="71" t="n">
        <f aca="false">KeyCustom1</f>
        <v>0</v>
      </c>
      <c r="T12" s="67" t="str">
        <f aca="false">KeyCustom1Label</f>
        <v>Custom 1</v>
      </c>
      <c r="U12" s="72"/>
      <c r="V12" s="68"/>
      <c r="W12" s="73" t="n">
        <f aca="false">KeyCustom2</f>
        <v>0</v>
      </c>
      <c r="X12" s="67" t="str">
        <f aca="false">KeyCustom2Label</f>
        <v>Custom 2</v>
      </c>
      <c r="Y12" s="68"/>
      <c r="Z12" s="72"/>
    </row>
  </sheetData>
  <mergeCells count="4">
    <mergeCell ref="A2:A3"/>
    <mergeCell ref="B2:AF2"/>
    <mergeCell ref="AG2:AG3"/>
    <mergeCell ref="A11:AG11"/>
  </mergeCells>
  <conditionalFormatting sqref="B5:AF9">
    <cfRule type="expression" priority="2" aboveAverage="0" equalAverage="0" bottom="0" percent="0" rank="0" text="" dxfId="0">
      <formula>B5=""</formula>
    </cfRule>
  </conditionalFormatting>
  <conditionalFormatting sqref="B5:AF9">
    <cfRule type="expression" priority="3" aboveAverage="0" equalAverage="0" bottom="0" percent="0" rank="0" text="" dxfId="0">
      <formula>B5=KeyCustom2</formula>
    </cfRule>
    <cfRule type="expression" priority="4" aboveAverage="0" equalAverage="0" bottom="0" percent="0" rank="0" text="" dxfId="1">
      <formula>B5=KeyCustom1</formula>
    </cfRule>
    <cfRule type="expression" priority="5" aboveAverage="0" equalAverage="0" bottom="0" percent="0" rank="0" text="" dxfId="2">
      <formula>B5=KeySick</formula>
    </cfRule>
    <cfRule type="expression" priority="6" aboveAverage="0" equalAverage="0" bottom="0" percent="0" rank="0" text="" dxfId="3">
      <formula>B5=KeyPersonal</formula>
    </cfRule>
    <cfRule type="expression" priority="7" aboveAverage="0" equalAverage="0" bottom="0" percent="0" rank="0" text="" dxfId="4">
      <formula>B5=KeyVacation</formula>
    </cfRule>
  </conditionalFormatting>
  <conditionalFormatting sqref="AG5:AG9">
    <cfRule type="dataBar" priority="8">
      <dataBar>
        <cfvo type="min" val="0"/>
        <cfvo type="formula" val="DATEDIF(DATE(CalendarYear,2,1),DATE(CalendarYear,3,1),&quot;d&quot;)"/>
        <color rgb="FFFFFFFF"/>
      </dataBar>
      <extLst>
        <ext xmlns:x14="http://schemas.microsoft.com/office/spreadsheetml/2009/9/main" uri="{B025F937-C7B1-47D3-B67F-A62EFF666E3E}">
          <x14:id>{E8765EB0-C850-421D-B4FC-6361FE1FC278}</x14:id>
        </ext>
      </extLst>
    </cfRule>
  </conditionalFormatting>
  <printOptions headings="false" gridLines="false" gridLinesSet="true" horizontalCentered="false" verticalCentered="false"/>
  <pageMargins left="0.25" right="0.25" top="0.75" bottom="0.75" header="0.511805555555555" footer="0.511805555555555"/>
  <pageSetup paperSize="1"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dataBar" id="{E8765EB0-C850-421D-B4FC-6361FE1FC278}">
            <x14:dataBar minLength="0" maxLength="100" axisPosition="automatic">
              <x14:cfvo type="autoMin" value="0"/>
              <x14:cfvo type="formula" value="DATEDIF(DATE(CalendarYear,2,1),DATE(CalendarYear,3,1),&quot;d&quot;)"/>
              <x14:negativeFillColor rgb="FFFF0000"/>
              <x14:axisColor rgb="FF000000"/>
            </x14:dataBar>
          </x14:cfRule>
          <xm:sqref>AG5:AG9</xm:sqref>
        </x14:conditionalFormatting>
      </x14:conditionalFormattings>
    </ext>
  </extLst>
</worksheet>
</file>

<file path=xl/worksheets/sheet11.xml><?xml version="1.0" encoding="utf-8"?>
<worksheet xmlns="http://schemas.openxmlformats.org/spreadsheetml/2006/main" xmlns:r="http://schemas.openxmlformats.org/officeDocument/2006/relationships">
  <sheetPr filterMode="false">
    <tabColor rgb="FFC3C79C"/>
    <pageSetUpPr fitToPage="true"/>
  </sheetPr>
  <dimension ref="1:12"/>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39" width="24.331983805668"/>
    <col collapsed="false" hidden="false" max="32" min="2" style="40" width="4"/>
    <col collapsed="false" hidden="false" max="33" min="33" style="41" width="13.5060728744939"/>
    <col collapsed="false" hidden="false" max="34" min="34" style="40" width="8.83400809716599"/>
    <col collapsed="false" hidden="false" max="1025" min="35" style="42" width="8.83400809716599"/>
  </cols>
  <sheetData>
    <row r="1" s="47" customFormat="true" ht="50.25" hidden="false" customHeight="true" outlineLevel="0" collapsed="false">
      <c r="A1" s="43" t="s">
        <v>50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5"/>
      <c r="AD1" s="45"/>
      <c r="AE1" s="46"/>
      <c r="AH1" s="48"/>
    </row>
    <row r="2" customFormat="false" ht="30" hidden="false" customHeight="true" outlineLevel="0" collapsed="false">
      <c r="A2" s="49" t="s">
        <v>62</v>
      </c>
      <c r="B2" s="50" t="s">
        <v>2</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1" t="n">
        <f aca="false">CalendarYear</f>
        <v>2013</v>
      </c>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true" outlineLevel="0" collapsed="false">
      <c r="A3" s="49"/>
      <c r="B3" s="52" t="str">
        <f aca="false">TEXT(WEEKDAY(DATE(CalendarYear,11,1),1),"aaa")</f>
        <v>Fri</v>
      </c>
      <c r="C3" s="53" t="str">
        <f aca="false">TEXT(WEEKDAY(DATE(CalendarYear,11,2),1),"aaa")</f>
        <v>Sat</v>
      </c>
      <c r="D3" s="53" t="str">
        <f aca="false">TEXT(WEEKDAY(DATE(CalendarYear,11,3),1),"aaa")</f>
        <v>Sun</v>
      </c>
      <c r="E3" s="53" t="str">
        <f aca="false">TEXT(WEEKDAY(DATE(CalendarYear,11,4),1),"aaa")</f>
        <v>Mon</v>
      </c>
      <c r="F3" s="53" t="str">
        <f aca="false">TEXT(WEEKDAY(DATE(CalendarYear,11,5),1),"aaa")</f>
        <v>Tue</v>
      </c>
      <c r="G3" s="53" t="str">
        <f aca="false">TEXT(WEEKDAY(DATE(CalendarYear,11,6),1),"aaa")</f>
        <v>Wed</v>
      </c>
      <c r="H3" s="53" t="str">
        <f aca="false">TEXT(WEEKDAY(DATE(CalendarYear,11,7),1),"aaa")</f>
        <v>Thu</v>
      </c>
      <c r="I3" s="53" t="str">
        <f aca="false">TEXT(WEEKDAY(DATE(CalendarYear,11,8),1),"aaa")</f>
        <v>Fri</v>
      </c>
      <c r="J3" s="53" t="str">
        <f aca="false">TEXT(WEEKDAY(DATE(CalendarYear,11,9),1),"aaa")</f>
        <v>Sat</v>
      </c>
      <c r="K3" s="53" t="str">
        <f aca="false">TEXT(WEEKDAY(DATE(CalendarYear,11,10),1),"aaa")</f>
        <v>Sun</v>
      </c>
      <c r="L3" s="53" t="str">
        <f aca="false">TEXT(WEEKDAY(DATE(CalendarYear,11,11),1),"aaa")</f>
        <v>Mon</v>
      </c>
      <c r="M3" s="53" t="str">
        <f aca="false">TEXT(WEEKDAY(DATE(CalendarYear,11,12),1),"aaa")</f>
        <v>Tue</v>
      </c>
      <c r="N3" s="53" t="str">
        <f aca="false">TEXT(WEEKDAY(DATE(CalendarYear,11,13),1),"aaa")</f>
        <v>Wed</v>
      </c>
      <c r="O3" s="53" t="str">
        <f aca="false">TEXT(WEEKDAY(DATE(CalendarYear,11,14),1),"aaa")</f>
        <v>Thu</v>
      </c>
      <c r="P3" s="53" t="str">
        <f aca="false">TEXT(WEEKDAY(DATE(CalendarYear,11,15),1),"aaa")</f>
        <v>Fri</v>
      </c>
      <c r="Q3" s="53" t="str">
        <f aca="false">TEXT(WEEKDAY(DATE(CalendarYear,11,16),1),"aaa")</f>
        <v>Sat</v>
      </c>
      <c r="R3" s="53" t="str">
        <f aca="false">TEXT(WEEKDAY(DATE(CalendarYear,11,17),1),"aaa")</f>
        <v>Sun</v>
      </c>
      <c r="S3" s="53" t="str">
        <f aca="false">TEXT(WEEKDAY(DATE(CalendarYear,11,18),1),"aaa")</f>
        <v>Mon</v>
      </c>
      <c r="T3" s="53" t="str">
        <f aca="false">TEXT(WEEKDAY(DATE(CalendarYear,11,19),1),"aaa")</f>
        <v>Tue</v>
      </c>
      <c r="U3" s="53" t="str">
        <f aca="false">TEXT(WEEKDAY(DATE(CalendarYear,11,20),1),"aaa")</f>
        <v>Wed</v>
      </c>
      <c r="V3" s="53" t="str">
        <f aca="false">TEXT(WEEKDAY(DATE(CalendarYear,11,21),1),"aaa")</f>
        <v>Thu</v>
      </c>
      <c r="W3" s="53" t="str">
        <f aca="false">TEXT(WEEKDAY(DATE(CalendarYear,11,22),1),"aaa")</f>
        <v>Fri</v>
      </c>
      <c r="X3" s="53" t="str">
        <f aca="false">TEXT(WEEKDAY(DATE(CalendarYear,11,23),1),"aaa")</f>
        <v>Sat</v>
      </c>
      <c r="Y3" s="53" t="str">
        <f aca="false">TEXT(WEEKDAY(DATE(CalendarYear,11,24),1),"aaa")</f>
        <v>Sun</v>
      </c>
      <c r="Z3" s="53" t="str">
        <f aca="false">TEXT(WEEKDAY(DATE(CalendarYear,11,25),1),"aaa")</f>
        <v>Mon</v>
      </c>
      <c r="AA3" s="53" t="str">
        <f aca="false">TEXT(WEEKDAY(DATE(CalendarYear,11,26),1),"aaa")</f>
        <v>Tue</v>
      </c>
      <c r="AB3" s="53" t="str">
        <f aca="false">TEXT(WEEKDAY(DATE(CalendarYear,11,27),1),"aaa")</f>
        <v>Wed</v>
      </c>
      <c r="AC3" s="53" t="str">
        <f aca="false">TEXT(WEEKDAY(DATE(CalendarYear,11,28),1),"aaa")</f>
        <v>Thu</v>
      </c>
      <c r="AD3" s="53" t="str">
        <f aca="false">TEXT(WEEKDAY(DATE(CalendarYear,11,29),1),"aaa")</f>
        <v>Fri</v>
      </c>
      <c r="AE3" s="53" t="str">
        <f aca="false">TEXT(WEEKDAY(DATE(CalendarYear,11,30),1),"aaa")</f>
        <v>Sat</v>
      </c>
      <c r="AF3" s="53"/>
      <c r="AG3" s="51"/>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59" customFormat="true" ht="14" hidden="false" customHeight="false" outlineLevel="0" collapsed="false">
      <c r="A4" s="55" t="s">
        <v>3</v>
      </c>
      <c r="B4" s="56" t="s">
        <v>4</v>
      </c>
      <c r="C4" s="56" t="s">
        <v>5</v>
      </c>
      <c r="D4" s="56" t="s">
        <v>6</v>
      </c>
      <c r="E4" s="56" t="s">
        <v>7</v>
      </c>
      <c r="F4" s="56" t="s">
        <v>8</v>
      </c>
      <c r="G4" s="56" t="s">
        <v>9</v>
      </c>
      <c r="H4" s="56" t="s">
        <v>10</v>
      </c>
      <c r="I4" s="56" t="s">
        <v>11</v>
      </c>
      <c r="J4" s="56" t="s">
        <v>12</v>
      </c>
      <c r="K4" s="56" t="s">
        <v>13</v>
      </c>
      <c r="L4" s="56" t="s">
        <v>14</v>
      </c>
      <c r="M4" s="56" t="s">
        <v>15</v>
      </c>
      <c r="N4" s="56" t="s">
        <v>16</v>
      </c>
      <c r="O4" s="56" t="s">
        <v>17</v>
      </c>
      <c r="P4" s="56" t="s">
        <v>18</v>
      </c>
      <c r="Q4" s="56" t="s">
        <v>19</v>
      </c>
      <c r="R4" s="56" t="s">
        <v>20</v>
      </c>
      <c r="S4" s="56" t="s">
        <v>21</v>
      </c>
      <c r="T4" s="56" t="s">
        <v>22</v>
      </c>
      <c r="U4" s="56" t="s">
        <v>23</v>
      </c>
      <c r="V4" s="56" t="s">
        <v>24</v>
      </c>
      <c r="W4" s="56" t="s">
        <v>25</v>
      </c>
      <c r="X4" s="56" t="s">
        <v>26</v>
      </c>
      <c r="Y4" s="56" t="s">
        <v>27</v>
      </c>
      <c r="Z4" s="56" t="s">
        <v>28</v>
      </c>
      <c r="AA4" s="56" t="s">
        <v>29</v>
      </c>
      <c r="AB4" s="56" t="s">
        <v>30</v>
      </c>
      <c r="AC4" s="56" t="s">
        <v>31</v>
      </c>
      <c r="AD4" s="57" t="s">
        <v>32</v>
      </c>
      <c r="AE4" s="56" t="s">
        <v>33</v>
      </c>
      <c r="AF4" s="56" t="s">
        <v>52</v>
      </c>
      <c r="AG4" s="56" t="s">
        <v>35</v>
      </c>
      <c r="AH4" s="58"/>
    </row>
    <row r="5" customFormat="false" ht="14" hidden="false" customHeight="false" outlineLevel="0" collapsed="false">
      <c r="A5" s="60" t="s">
        <v>36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61" t="e">
        <f aca="false">COUNTA(tblNovember[[#this row],[1]:[29]])</f>
        <v>#VALUE!</v>
      </c>
      <c r="AH5" s="58"/>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 hidden="false" customHeight="false" outlineLevel="0" collapsed="false">
      <c r="A6" s="60" t="s">
        <v>38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61" t="e">
        <f aca="false">COUNTA(tblNovember[[#this row],[1]:[29]])</f>
        <v>#VALUE!</v>
      </c>
      <c r="AH6" s="58"/>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true" outlineLevel="0" collapsed="false">
      <c r="A7" s="60" t="s">
        <v>41</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61" t="e">
        <f aca="false">COUNTA(tblNovember[[#this row],[1]:[29]])</f>
        <v>#VALUE!</v>
      </c>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true" outlineLevel="0" collapsed="false">
      <c r="A8" s="60" t="s">
        <v>42</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61" t="e">
        <f aca="false">COUNTA(tblNovember[[#this row],[1]:[29]])</f>
        <v>#VALUE!</v>
      </c>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40" customFormat="true" ht="15" hidden="false" customHeight="true" outlineLevel="0" collapsed="false">
      <c r="A9" s="60" t="s">
        <v>43</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61" t="e">
        <f aca="false">COUNTA(tblNovember[[#this row],[1]:[29]])</f>
        <v>#VALUE!</v>
      </c>
    </row>
    <row r="10" customFormat="false" ht="15" hidden="false" customHeight="true" outlineLevel="0" collapsed="false">
      <c r="A10" s="62" t="str">
        <f aca="false">MonthName&amp;" Total"</f>
        <v>November Total</v>
      </c>
      <c r="B10" s="61" t="e">
        <f aca="false">SUBTOTAL(103,tblNovember[1])</f>
        <v>#VALUE!</v>
      </c>
      <c r="C10" s="61" t="e">
        <f aca="false">SUBTOTAL(103,tblNovember[2])</f>
        <v>#VALUE!</v>
      </c>
      <c r="D10" s="61" t="e">
        <f aca="false">SUBTOTAL(103,tblNovember[3])</f>
        <v>#VALUE!</v>
      </c>
      <c r="E10" s="61" t="e">
        <f aca="false">SUBTOTAL(103,tblNovember[4])</f>
        <v>#VALUE!</v>
      </c>
      <c r="F10" s="61" t="e">
        <f aca="false">SUBTOTAL(103,tblNovember[5])</f>
        <v>#VALUE!</v>
      </c>
      <c r="G10" s="61" t="e">
        <f aca="false">SUBTOTAL(103,tblNovember[6])</f>
        <v>#VALUE!</v>
      </c>
      <c r="H10" s="61" t="e">
        <f aca="false">SUBTOTAL(103,tblNovember[7])</f>
        <v>#VALUE!</v>
      </c>
      <c r="I10" s="61" t="e">
        <f aca="false">SUBTOTAL(103,tblNovember[8])</f>
        <v>#VALUE!</v>
      </c>
      <c r="J10" s="61" t="e">
        <f aca="false">SUBTOTAL(103,tblNovember[9])</f>
        <v>#VALUE!</v>
      </c>
      <c r="K10" s="61" t="e">
        <f aca="false">SUBTOTAL(103,tblNovember[10])</f>
        <v>#VALUE!</v>
      </c>
      <c r="L10" s="61" t="e">
        <f aca="false">SUBTOTAL(103,tblNovember[11])</f>
        <v>#VALUE!</v>
      </c>
      <c r="M10" s="61" t="e">
        <f aca="false">SUBTOTAL(103,tblNovember[12])</f>
        <v>#VALUE!</v>
      </c>
      <c r="N10" s="61" t="e">
        <f aca="false">SUBTOTAL(103,tblNovember[13])</f>
        <v>#VALUE!</v>
      </c>
      <c r="O10" s="61" t="e">
        <f aca="false">SUBTOTAL(103,tblNovember[14])</f>
        <v>#VALUE!</v>
      </c>
      <c r="P10" s="61" t="e">
        <f aca="false">SUBTOTAL(103,tblNovember[15])</f>
        <v>#VALUE!</v>
      </c>
      <c r="Q10" s="61" t="e">
        <f aca="false">SUBTOTAL(103,tblNovember[16])</f>
        <v>#VALUE!</v>
      </c>
      <c r="R10" s="61" t="e">
        <f aca="false">SUBTOTAL(103,tblNovember[17])</f>
        <v>#VALUE!</v>
      </c>
      <c r="S10" s="61" t="e">
        <f aca="false">SUBTOTAL(103,tblNovember[18])</f>
        <v>#VALUE!</v>
      </c>
      <c r="T10" s="61" t="e">
        <f aca="false">SUBTOTAL(103,tblNovember[19])</f>
        <v>#VALUE!</v>
      </c>
      <c r="U10" s="61" t="e">
        <f aca="false">SUBTOTAL(103,tblNovember[20])</f>
        <v>#VALUE!</v>
      </c>
      <c r="V10" s="61" t="e">
        <f aca="false">SUBTOTAL(103,tblNovember[21])</f>
        <v>#VALUE!</v>
      </c>
      <c r="W10" s="61" t="e">
        <f aca="false">SUBTOTAL(103,tblNovember[22])</f>
        <v>#VALUE!</v>
      </c>
      <c r="X10" s="61" t="e">
        <f aca="false">SUBTOTAL(103,tblNovember[23])</f>
        <v>#VALUE!</v>
      </c>
      <c r="Y10" s="61" t="e">
        <f aca="false">SUBTOTAL(103,tblNovember[24])</f>
        <v>#VALUE!</v>
      </c>
      <c r="Z10" s="61" t="e">
        <f aca="false">SUBTOTAL(103,tblNovember[25])</f>
        <v>#VALUE!</v>
      </c>
      <c r="AA10" s="61" t="e">
        <f aca="false">SUBTOTAL(103,tblNovember[26])</f>
        <v>#VALUE!</v>
      </c>
      <c r="AB10" s="61" t="e">
        <f aca="false">SUBTOTAL(103,tblNovember[27])</f>
        <v>#VALUE!</v>
      </c>
      <c r="AC10" s="61" t="e">
        <f aca="false">SUBTOTAL(103,tblNovember[28])</f>
        <v>#VALUE!</v>
      </c>
      <c r="AD10" s="61" t="e">
        <f aca="false">SUBTOTAL(103,tblNovember[29])</f>
        <v>#VALUE!</v>
      </c>
      <c r="AE10" s="61"/>
      <c r="AF10" s="61"/>
      <c r="AG10" s="61" t="e">
        <f aca="false">SUBTOTAL(109,tblNovember[total days])</f>
        <v>#VALUE!</v>
      </c>
    </row>
    <row r="11" customFormat="false" ht="15" hidden="false" customHeight="true" outlineLevel="0" collapsed="false">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customFormat="false" ht="15" hidden="false" customHeight="true" outlineLevel="0" collapsed="false">
      <c r="B12" s="64" t="str">
        <f aca="false">January!C13</f>
        <v>Color Key</v>
      </c>
      <c r="C12" s="64"/>
      <c r="D12" s="64"/>
      <c r="E12" s="64"/>
      <c r="F12" s="65"/>
      <c r="G12" s="66" t="str">
        <f aca="false">KeyVacation</f>
        <v>V</v>
      </c>
      <c r="H12" s="67" t="str">
        <f aca="false">KeyVacationLabel</f>
        <v>Vacation</v>
      </c>
      <c r="I12" s="68"/>
      <c r="J12" s="68"/>
      <c r="K12" s="69" t="str">
        <f aca="false">KeyPersonal</f>
        <v>P</v>
      </c>
      <c r="L12" s="67" t="str">
        <f aca="false">KeyPersonalLabel</f>
        <v>Personal</v>
      </c>
      <c r="M12" s="68"/>
      <c r="N12" s="68"/>
      <c r="O12" s="70" t="str">
        <f aca="false">KeySick</f>
        <v>S</v>
      </c>
      <c r="P12" s="67" t="str">
        <f aca="false">KeySickLabel</f>
        <v>Sick</v>
      </c>
      <c r="Q12" s="68"/>
      <c r="R12" s="68"/>
      <c r="S12" s="71" t="n">
        <f aca="false">KeyCustom1</f>
        <v>0</v>
      </c>
      <c r="T12" s="67" t="str">
        <f aca="false">KeyCustom1Label</f>
        <v>Custom 1</v>
      </c>
      <c r="U12" s="72"/>
      <c r="V12" s="68"/>
      <c r="W12" s="73" t="n">
        <f aca="false">KeyCustom2</f>
        <v>0</v>
      </c>
      <c r="X12" s="67" t="str">
        <f aca="false">KeyCustom2Label</f>
        <v>Custom 2</v>
      </c>
      <c r="Y12" s="68"/>
      <c r="Z12" s="72"/>
    </row>
  </sheetData>
  <mergeCells count="4">
    <mergeCell ref="A2:A3"/>
    <mergeCell ref="B2:AF2"/>
    <mergeCell ref="AG2:AG3"/>
    <mergeCell ref="A11:AG11"/>
  </mergeCells>
  <conditionalFormatting sqref="B5:AF9">
    <cfRule type="expression" priority="2" aboveAverage="0" equalAverage="0" bottom="0" percent="0" rank="0" text="" dxfId="0">
      <formula>B5=""</formula>
    </cfRule>
  </conditionalFormatting>
  <conditionalFormatting sqref="B5:AF9">
    <cfRule type="expression" priority="3" aboveAverage="0" equalAverage="0" bottom="0" percent="0" rank="0" text="" dxfId="0">
      <formula>B5=KeyCustom2</formula>
    </cfRule>
    <cfRule type="expression" priority="4" aboveAverage="0" equalAverage="0" bottom="0" percent="0" rank="0" text="" dxfId="1">
      <formula>B5=KeyCustom1</formula>
    </cfRule>
    <cfRule type="expression" priority="5" aboveAverage="0" equalAverage="0" bottom="0" percent="0" rank="0" text="" dxfId="2">
      <formula>B5=KeySick</formula>
    </cfRule>
    <cfRule type="expression" priority="6" aboveAverage="0" equalAverage="0" bottom="0" percent="0" rank="0" text="" dxfId="3">
      <formula>B5=KeyPersonal</formula>
    </cfRule>
    <cfRule type="expression" priority="7" aboveAverage="0" equalAverage="0" bottom="0" percent="0" rank="0" text="" dxfId="4">
      <formula>B5=KeyVacation</formula>
    </cfRule>
  </conditionalFormatting>
  <conditionalFormatting sqref="AG5:AG9">
    <cfRule type="dataBar" priority="8">
      <dataBar>
        <cfvo type="min" val="0"/>
        <cfvo type="formula" val="DATEDIF(DATE(CalendarYear,2,1),DATE(CalendarYear,3,1),&quot;d&quot;)"/>
        <color rgb="FFFFFFFF"/>
      </dataBar>
      <extLst>
        <ext xmlns:x14="http://schemas.microsoft.com/office/spreadsheetml/2009/9/main" uri="{B025F937-C7B1-47D3-B67F-A62EFF666E3E}">
          <x14:id>{EA10FAF6-DDC2-47A7-A7B1-5A50A9A05471}</x14:id>
        </ext>
      </extLst>
    </cfRule>
  </conditionalFormatting>
  <printOptions headings="false" gridLines="false" gridLinesSet="true" horizontalCentered="false" verticalCentered="false"/>
  <pageMargins left="0.25" right="0.25" top="0.75" bottom="0.75" header="0.511805555555555" footer="0.511805555555555"/>
  <pageSetup paperSize="1"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dataBar" id="{EA10FAF6-DDC2-47A7-A7B1-5A50A9A05471}">
            <x14:dataBar minLength="0" maxLength="100" axisPosition="automatic">
              <x14:cfvo type="autoMin" value="0"/>
              <x14:cfvo type="formula" value="DATEDIF(DATE(CalendarYear,2,1),DATE(CalendarYear,3,1),&quot;d&quot;)"/>
              <x14:negativeFillColor rgb="FFFF0000"/>
              <x14:axisColor rgb="FF000000"/>
            </x14:dataBar>
          </x14:cfRule>
          <xm:sqref>AG5:AG9</xm:sqref>
        </x14:conditionalFormatting>
      </x14:conditionalFormattings>
    </ext>
  </extLst>
</worksheet>
</file>

<file path=xl/worksheets/sheet12.xml><?xml version="1.0" encoding="utf-8"?>
<worksheet xmlns="http://schemas.openxmlformats.org/spreadsheetml/2006/main" xmlns:r="http://schemas.openxmlformats.org/officeDocument/2006/relationships">
  <sheetPr filterMode="false">
    <tabColor rgb="FFF1F2E8"/>
    <pageSetUpPr fitToPage="true"/>
  </sheetPr>
  <dimension ref="1:12"/>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39" width="24.331983805668"/>
    <col collapsed="false" hidden="false" max="32" min="2" style="40" width="4"/>
    <col collapsed="false" hidden="false" max="33" min="33" style="41" width="13.5060728744939"/>
    <col collapsed="false" hidden="false" max="34" min="34" style="40" width="8.83400809716599"/>
    <col collapsed="false" hidden="false" max="1025" min="35" style="42" width="8.83400809716599"/>
  </cols>
  <sheetData>
    <row r="1" s="47" customFormat="true" ht="50.25" hidden="false" customHeight="true" outlineLevel="0" collapsed="false">
      <c r="A1" s="43" t="s">
        <v>50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5"/>
      <c r="AD1" s="45"/>
      <c r="AE1" s="46"/>
      <c r="AH1" s="48"/>
    </row>
    <row r="2" customFormat="false" ht="30" hidden="false" customHeight="true" outlineLevel="0" collapsed="false">
      <c r="A2" s="49" t="s">
        <v>63</v>
      </c>
      <c r="B2" s="50" t="s">
        <v>2</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1" t="n">
        <f aca="false">CalendarYear</f>
        <v>2013</v>
      </c>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true" outlineLevel="0" collapsed="false">
      <c r="A3" s="49"/>
      <c r="B3" s="52" t="str">
        <f aca="false">TEXT(WEEKDAY(DATE(CalendarYear,12,1),1),"aaa")</f>
        <v>Sun</v>
      </c>
      <c r="C3" s="53" t="str">
        <f aca="false">TEXT(WEEKDAY(DATE(CalendarYear,12,2),1),"aaa")</f>
        <v>Mon</v>
      </c>
      <c r="D3" s="53" t="str">
        <f aca="false">TEXT(WEEKDAY(DATE(CalendarYear,12,3),1),"aaa")</f>
        <v>Tue</v>
      </c>
      <c r="E3" s="53" t="str">
        <f aca="false">TEXT(WEEKDAY(DATE(CalendarYear,12,4),1),"aaa")</f>
        <v>Wed</v>
      </c>
      <c r="F3" s="53" t="str">
        <f aca="false">TEXT(WEEKDAY(DATE(CalendarYear,12,5),1),"aaa")</f>
        <v>Thu</v>
      </c>
      <c r="G3" s="53" t="str">
        <f aca="false">TEXT(WEEKDAY(DATE(CalendarYear,12,6),1),"aaa")</f>
        <v>Fri</v>
      </c>
      <c r="H3" s="53" t="str">
        <f aca="false">TEXT(WEEKDAY(DATE(CalendarYear,12,7),1),"aaa")</f>
        <v>Sat</v>
      </c>
      <c r="I3" s="53" t="str">
        <f aca="false">TEXT(WEEKDAY(DATE(CalendarYear,12,8),1),"aaa")</f>
        <v>Sun</v>
      </c>
      <c r="J3" s="53" t="str">
        <f aca="false">TEXT(WEEKDAY(DATE(CalendarYear,12,9),1),"aaa")</f>
        <v>Mon</v>
      </c>
      <c r="K3" s="53" t="str">
        <f aca="false">TEXT(WEEKDAY(DATE(CalendarYear,12,10),1),"aaa")</f>
        <v>Tue</v>
      </c>
      <c r="L3" s="53" t="str">
        <f aca="false">TEXT(WEEKDAY(DATE(CalendarYear,12,11),1),"aaa")</f>
        <v>Wed</v>
      </c>
      <c r="M3" s="53" t="str">
        <f aca="false">TEXT(WEEKDAY(DATE(CalendarYear,12,12),1),"aaa")</f>
        <v>Thu</v>
      </c>
      <c r="N3" s="53" t="str">
        <f aca="false">TEXT(WEEKDAY(DATE(CalendarYear,12,13),1),"aaa")</f>
        <v>Fri</v>
      </c>
      <c r="O3" s="53" t="str">
        <f aca="false">TEXT(WEEKDAY(DATE(CalendarYear,12,14),1),"aaa")</f>
        <v>Sat</v>
      </c>
      <c r="P3" s="53" t="str">
        <f aca="false">TEXT(WEEKDAY(DATE(CalendarYear,12,15),1),"aaa")</f>
        <v>Sun</v>
      </c>
      <c r="Q3" s="53" t="str">
        <f aca="false">TEXT(WEEKDAY(DATE(CalendarYear,12,16),1),"aaa")</f>
        <v>Mon</v>
      </c>
      <c r="R3" s="53" t="str">
        <f aca="false">TEXT(WEEKDAY(DATE(CalendarYear,12,17),1),"aaa")</f>
        <v>Tue</v>
      </c>
      <c r="S3" s="53" t="str">
        <f aca="false">TEXT(WEEKDAY(DATE(CalendarYear,12,18),1),"aaa")</f>
        <v>Wed</v>
      </c>
      <c r="T3" s="53" t="str">
        <f aca="false">TEXT(WEEKDAY(DATE(CalendarYear,12,19),1),"aaa")</f>
        <v>Thu</v>
      </c>
      <c r="U3" s="53" t="str">
        <f aca="false">TEXT(WEEKDAY(DATE(CalendarYear,12,20),1),"aaa")</f>
        <v>Fri</v>
      </c>
      <c r="V3" s="53" t="str">
        <f aca="false">TEXT(WEEKDAY(DATE(CalendarYear,12,21),1),"aaa")</f>
        <v>Sat</v>
      </c>
      <c r="W3" s="53" t="str">
        <f aca="false">TEXT(WEEKDAY(DATE(CalendarYear,12,22),1),"aaa")</f>
        <v>Sun</v>
      </c>
      <c r="X3" s="53" t="str">
        <f aca="false">TEXT(WEEKDAY(DATE(CalendarYear,12,23),1),"aaa")</f>
        <v>Mon</v>
      </c>
      <c r="Y3" s="53" t="str">
        <f aca="false">TEXT(WEEKDAY(DATE(CalendarYear,12,24),1),"aaa")</f>
        <v>Tue</v>
      </c>
      <c r="Z3" s="53" t="str">
        <f aca="false">TEXT(WEEKDAY(DATE(CalendarYear,12,25),1),"aaa")</f>
        <v>Wed</v>
      </c>
      <c r="AA3" s="53" t="str">
        <f aca="false">TEXT(WEEKDAY(DATE(CalendarYear,12,26),1),"aaa")</f>
        <v>Thu</v>
      </c>
      <c r="AB3" s="53" t="str">
        <f aca="false">TEXT(WEEKDAY(DATE(CalendarYear,12,27),1),"aaa")</f>
        <v>Fri</v>
      </c>
      <c r="AC3" s="53" t="str">
        <f aca="false">TEXT(WEEKDAY(DATE(CalendarYear,12,28),1),"aaa")</f>
        <v>Sat</v>
      </c>
      <c r="AD3" s="53" t="str">
        <f aca="false">TEXT(WEEKDAY(DATE(CalendarYear,12,29),1),"aaa")</f>
        <v>Sun</v>
      </c>
      <c r="AE3" s="53" t="str">
        <f aca="false">TEXT(WEEKDAY(DATE(CalendarYear,12,30),1),"aaa")</f>
        <v>Mon</v>
      </c>
      <c r="AF3" s="53" t="str">
        <f aca="false">TEXT(WEEKDAY(DATE(CalendarYear,12,31),1),"aaa")</f>
        <v>Tue</v>
      </c>
      <c r="AG3" s="51"/>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59" customFormat="true" ht="14" hidden="false" customHeight="false" outlineLevel="0" collapsed="false">
      <c r="A4" s="55" t="s">
        <v>3</v>
      </c>
      <c r="B4" s="56" t="s">
        <v>4</v>
      </c>
      <c r="C4" s="56" t="s">
        <v>5</v>
      </c>
      <c r="D4" s="56" t="s">
        <v>6</v>
      </c>
      <c r="E4" s="56" t="s">
        <v>7</v>
      </c>
      <c r="F4" s="56" t="s">
        <v>8</v>
      </c>
      <c r="G4" s="56" t="s">
        <v>9</v>
      </c>
      <c r="H4" s="56" t="s">
        <v>10</v>
      </c>
      <c r="I4" s="56" t="s">
        <v>11</v>
      </c>
      <c r="J4" s="56" t="s">
        <v>12</v>
      </c>
      <c r="K4" s="56" t="s">
        <v>13</v>
      </c>
      <c r="L4" s="56" t="s">
        <v>14</v>
      </c>
      <c r="M4" s="56" t="s">
        <v>15</v>
      </c>
      <c r="N4" s="56" t="s">
        <v>16</v>
      </c>
      <c r="O4" s="56" t="s">
        <v>17</v>
      </c>
      <c r="P4" s="56" t="s">
        <v>18</v>
      </c>
      <c r="Q4" s="56" t="s">
        <v>19</v>
      </c>
      <c r="R4" s="56" t="s">
        <v>20</v>
      </c>
      <c r="S4" s="56" t="s">
        <v>21</v>
      </c>
      <c r="T4" s="56" t="s">
        <v>22</v>
      </c>
      <c r="U4" s="56" t="s">
        <v>23</v>
      </c>
      <c r="V4" s="56" t="s">
        <v>24</v>
      </c>
      <c r="W4" s="56" t="s">
        <v>25</v>
      </c>
      <c r="X4" s="56" t="s">
        <v>26</v>
      </c>
      <c r="Y4" s="56" t="s">
        <v>27</v>
      </c>
      <c r="Z4" s="56" t="s">
        <v>28</v>
      </c>
      <c r="AA4" s="56" t="s">
        <v>29</v>
      </c>
      <c r="AB4" s="56" t="s">
        <v>30</v>
      </c>
      <c r="AC4" s="56" t="s">
        <v>31</v>
      </c>
      <c r="AD4" s="57" t="s">
        <v>32</v>
      </c>
      <c r="AE4" s="56" t="s">
        <v>33</v>
      </c>
      <c r="AF4" s="56" t="s">
        <v>34</v>
      </c>
      <c r="AG4" s="56" t="s">
        <v>35</v>
      </c>
      <c r="AH4" s="58"/>
    </row>
    <row r="5" customFormat="false" ht="14" hidden="false" customHeight="false" outlineLevel="0" collapsed="false">
      <c r="A5" s="60" t="s">
        <v>36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61" t="e">
        <f aca="false">COUNTA(tblDecember[[#this row],[1]:[29]])</f>
        <v>#VALUE!</v>
      </c>
      <c r="AH5" s="58"/>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 hidden="false" customHeight="false" outlineLevel="0" collapsed="false">
      <c r="A6" s="60" t="s">
        <v>38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61" t="e">
        <f aca="false">COUNTA(tblDecember[[#this row],[1]:[29]])</f>
        <v>#VALUE!</v>
      </c>
      <c r="AH6" s="58"/>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true" outlineLevel="0" collapsed="false">
      <c r="A7" s="60" t="s">
        <v>41</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61" t="e">
        <f aca="false">COUNTA(tblDecember[[#this row],[1]:[29]])</f>
        <v>#VALUE!</v>
      </c>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true" outlineLevel="0" collapsed="false">
      <c r="A8" s="60" t="s">
        <v>42</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61" t="e">
        <f aca="false">COUNTA(tblDecember[[#this row],[1]:[29]])</f>
        <v>#VALUE!</v>
      </c>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40" customFormat="true" ht="15" hidden="false" customHeight="true" outlineLevel="0" collapsed="false">
      <c r="A9" s="60" t="s">
        <v>43</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61" t="e">
        <f aca="false">COUNTA(tblDecember[[#this row],[1]:[29]])</f>
        <v>#VALUE!</v>
      </c>
    </row>
    <row r="10" customFormat="false" ht="15" hidden="false" customHeight="true" outlineLevel="0" collapsed="false">
      <c r="A10" s="62" t="str">
        <f aca="false">MonthName&amp;" Total"</f>
        <v>December Total</v>
      </c>
      <c r="B10" s="61" t="e">
        <f aca="false">SUBTOTAL(103,tblDecember[1])</f>
        <v>#VALUE!</v>
      </c>
      <c r="C10" s="61" t="e">
        <f aca="false">SUBTOTAL(103,tblDecember[2])</f>
        <v>#VALUE!</v>
      </c>
      <c r="D10" s="61" t="e">
        <f aca="false">SUBTOTAL(103,tblDecember[3])</f>
        <v>#VALUE!</v>
      </c>
      <c r="E10" s="61" t="e">
        <f aca="false">SUBTOTAL(103,tblDecember[4])</f>
        <v>#VALUE!</v>
      </c>
      <c r="F10" s="61" t="e">
        <f aca="false">SUBTOTAL(103,tblDecember[5])</f>
        <v>#VALUE!</v>
      </c>
      <c r="G10" s="61" t="e">
        <f aca="false">SUBTOTAL(103,tblDecember[6])</f>
        <v>#VALUE!</v>
      </c>
      <c r="H10" s="61" t="e">
        <f aca="false">SUBTOTAL(103,tblDecember[7])</f>
        <v>#VALUE!</v>
      </c>
      <c r="I10" s="61" t="e">
        <f aca="false">SUBTOTAL(103,tblDecember[8])</f>
        <v>#VALUE!</v>
      </c>
      <c r="J10" s="61" t="e">
        <f aca="false">SUBTOTAL(103,tblDecember[9])</f>
        <v>#VALUE!</v>
      </c>
      <c r="K10" s="61" t="e">
        <f aca="false">SUBTOTAL(103,tblDecember[10])</f>
        <v>#VALUE!</v>
      </c>
      <c r="L10" s="61" t="e">
        <f aca="false">SUBTOTAL(103,tblDecember[11])</f>
        <v>#VALUE!</v>
      </c>
      <c r="M10" s="61" t="e">
        <f aca="false">SUBTOTAL(103,tblDecember[12])</f>
        <v>#VALUE!</v>
      </c>
      <c r="N10" s="61" t="e">
        <f aca="false">SUBTOTAL(103,tblDecember[13])</f>
        <v>#VALUE!</v>
      </c>
      <c r="O10" s="61" t="e">
        <f aca="false">SUBTOTAL(103,tblDecember[14])</f>
        <v>#VALUE!</v>
      </c>
      <c r="P10" s="61" t="e">
        <f aca="false">SUBTOTAL(103,tblDecember[15])</f>
        <v>#VALUE!</v>
      </c>
      <c r="Q10" s="61" t="e">
        <f aca="false">SUBTOTAL(103,tblDecember[16])</f>
        <v>#VALUE!</v>
      </c>
      <c r="R10" s="61" t="e">
        <f aca="false">SUBTOTAL(103,tblDecember[17])</f>
        <v>#VALUE!</v>
      </c>
      <c r="S10" s="61" t="e">
        <f aca="false">SUBTOTAL(103,tblDecember[18])</f>
        <v>#VALUE!</v>
      </c>
      <c r="T10" s="61" t="e">
        <f aca="false">SUBTOTAL(103,tblDecember[19])</f>
        <v>#VALUE!</v>
      </c>
      <c r="U10" s="61" t="e">
        <f aca="false">SUBTOTAL(103,tblDecember[20])</f>
        <v>#VALUE!</v>
      </c>
      <c r="V10" s="61" t="e">
        <f aca="false">SUBTOTAL(103,tblDecember[21])</f>
        <v>#VALUE!</v>
      </c>
      <c r="W10" s="61" t="e">
        <f aca="false">SUBTOTAL(103,tblDecember[22])</f>
        <v>#VALUE!</v>
      </c>
      <c r="X10" s="61" t="e">
        <f aca="false">SUBTOTAL(103,tblDecember[23])</f>
        <v>#VALUE!</v>
      </c>
      <c r="Y10" s="61" t="e">
        <f aca="false">SUBTOTAL(103,tblDecember[24])</f>
        <v>#VALUE!</v>
      </c>
      <c r="Z10" s="61" t="e">
        <f aca="false">SUBTOTAL(103,tblDecember[25])</f>
        <v>#VALUE!</v>
      </c>
      <c r="AA10" s="61" t="e">
        <f aca="false">SUBTOTAL(103,tblDecember[26])</f>
        <v>#VALUE!</v>
      </c>
      <c r="AB10" s="61" t="e">
        <f aca="false">SUBTOTAL(103,tblDecember[27])</f>
        <v>#VALUE!</v>
      </c>
      <c r="AC10" s="61" t="e">
        <f aca="false">SUBTOTAL(103,tblDecember[28])</f>
        <v>#VALUE!</v>
      </c>
      <c r="AD10" s="61" t="e">
        <f aca="false">SUBTOTAL(103,tblDecember[29])</f>
        <v>#VALUE!</v>
      </c>
      <c r="AE10" s="61"/>
      <c r="AF10" s="61"/>
      <c r="AG10" s="61" t="e">
        <f aca="false">SUBTOTAL(109,tblDecember[total days])</f>
        <v>#VALUE!</v>
      </c>
    </row>
    <row r="11" customFormat="false" ht="15" hidden="false" customHeight="true" outlineLevel="0" collapsed="false">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customFormat="false" ht="15" hidden="false" customHeight="true" outlineLevel="0" collapsed="false">
      <c r="B12" s="64" t="str">
        <f aca="false">January!C13</f>
        <v>Color Key</v>
      </c>
      <c r="C12" s="64"/>
      <c r="D12" s="64"/>
      <c r="E12" s="64"/>
      <c r="F12" s="65"/>
      <c r="G12" s="66" t="str">
        <f aca="false">KeyVacation</f>
        <v>V</v>
      </c>
      <c r="H12" s="67" t="str">
        <f aca="false">KeyVacationLabel</f>
        <v>Vacation</v>
      </c>
      <c r="I12" s="68"/>
      <c r="J12" s="68"/>
      <c r="K12" s="69" t="str">
        <f aca="false">KeyPersonal</f>
        <v>P</v>
      </c>
      <c r="L12" s="67" t="str">
        <f aca="false">KeyPersonalLabel</f>
        <v>Personal</v>
      </c>
      <c r="M12" s="68"/>
      <c r="N12" s="68"/>
      <c r="O12" s="70" t="str">
        <f aca="false">KeySick</f>
        <v>S</v>
      </c>
      <c r="P12" s="67" t="str">
        <f aca="false">KeySickLabel</f>
        <v>Sick</v>
      </c>
      <c r="Q12" s="68"/>
      <c r="R12" s="68"/>
      <c r="S12" s="71" t="n">
        <f aca="false">KeyCustom1</f>
        <v>0</v>
      </c>
      <c r="T12" s="67" t="str">
        <f aca="false">KeyCustom1Label</f>
        <v>Custom 1</v>
      </c>
      <c r="U12" s="72"/>
      <c r="V12" s="68"/>
      <c r="W12" s="73" t="n">
        <f aca="false">KeyCustom2</f>
        <v>0</v>
      </c>
      <c r="X12" s="67" t="str">
        <f aca="false">KeyCustom2Label</f>
        <v>Custom 2</v>
      </c>
      <c r="Y12" s="68"/>
      <c r="Z12" s="72"/>
    </row>
  </sheetData>
  <mergeCells count="4">
    <mergeCell ref="A2:A3"/>
    <mergeCell ref="B2:AF2"/>
    <mergeCell ref="AG2:AG3"/>
    <mergeCell ref="A11:AG11"/>
  </mergeCells>
  <conditionalFormatting sqref="B5:AF9">
    <cfRule type="expression" priority="2" aboveAverage="0" equalAverage="0" bottom="0" percent="0" rank="0" text="" dxfId="0">
      <formula>B5=""</formula>
    </cfRule>
  </conditionalFormatting>
  <conditionalFormatting sqref="B5:AF9">
    <cfRule type="expression" priority="3" aboveAverage="0" equalAverage="0" bottom="0" percent="0" rank="0" text="" dxfId="0">
      <formula>B5=KeyCustom2</formula>
    </cfRule>
    <cfRule type="expression" priority="4" aboveAverage="0" equalAverage="0" bottom="0" percent="0" rank="0" text="" dxfId="1">
      <formula>B5=KeyCustom1</formula>
    </cfRule>
    <cfRule type="expression" priority="5" aboveAverage="0" equalAverage="0" bottom="0" percent="0" rank="0" text="" dxfId="2">
      <formula>B5=KeySick</formula>
    </cfRule>
    <cfRule type="expression" priority="6" aboveAverage="0" equalAverage="0" bottom="0" percent="0" rank="0" text="" dxfId="3">
      <formula>B5=KeyPersonal</formula>
    </cfRule>
    <cfRule type="expression" priority="7" aboveAverage="0" equalAverage="0" bottom="0" percent="0" rank="0" text="" dxfId="4">
      <formula>B5=KeyVacation</formula>
    </cfRule>
  </conditionalFormatting>
  <conditionalFormatting sqref="AG5:AG9">
    <cfRule type="dataBar" priority="8">
      <dataBar>
        <cfvo type="min" val="0"/>
        <cfvo type="formula" val="DATEDIF(DATE(CalendarYear,2,1),DATE(CalendarYear,3,1),&quot;d&quot;)"/>
        <color rgb="FFFFFFFF"/>
      </dataBar>
      <extLst>
        <ext xmlns:x14="http://schemas.microsoft.com/office/spreadsheetml/2009/9/main" uri="{B025F937-C7B1-47D3-B67F-A62EFF666E3E}">
          <x14:id>{8243B0F0-C0BF-4ADC-8626-25C4565B82A5}</x14:id>
        </ext>
      </extLst>
    </cfRule>
  </conditionalFormatting>
  <printOptions headings="false" gridLines="false" gridLinesSet="true" horizontalCentered="false" verticalCentered="false"/>
  <pageMargins left="0.25" right="0.25" top="0.75" bottom="0.75" header="0.511805555555555" footer="0.511805555555555"/>
  <pageSetup paperSize="1"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dataBar" id="{8243B0F0-C0BF-4ADC-8626-25C4565B82A5}">
            <x14:dataBar minLength="0" maxLength="100" axisPosition="automatic">
              <x14:cfvo type="autoMin" value="0"/>
              <x14:cfvo type="formula" value="DATEDIF(DATE(CalendarYear,2,1),DATE(CalendarYear,3,1),&quot;d&quot;)"/>
              <x14:negativeFillColor rgb="FFFF0000"/>
              <x14:axisColor rgb="FF000000"/>
            </x14:dataBar>
          </x14:cfRule>
          <xm:sqref>AG5:AG9</xm:sqref>
        </x14:conditionalFormatting>
      </x14:conditionalFormattings>
    </ext>
  </extLst>
</worksheet>
</file>

<file path=xl/worksheets/sheet2.xml><?xml version="1.0" encoding="utf-8"?>
<worksheet xmlns="http://schemas.openxmlformats.org/spreadsheetml/2006/main" xmlns:r="http://schemas.openxmlformats.org/officeDocument/2006/relationships">
  <sheetPr filterMode="false">
    <tabColor rgb="FF484C2B"/>
    <pageSetUpPr fitToPage="true"/>
  </sheetPr>
  <dimension ref="1:12"/>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39" width="24.331983805668"/>
    <col collapsed="false" hidden="false" max="32" min="2" style="40" width="4"/>
    <col collapsed="false" hidden="false" max="33" min="33" style="41" width="13.5060728744939"/>
    <col collapsed="false" hidden="false" max="34" min="34" style="40" width="8.83400809716599"/>
    <col collapsed="false" hidden="false" max="1025" min="35" style="42" width="8.83400809716599"/>
  </cols>
  <sheetData>
    <row r="1" s="47" customFormat="true" ht="50.25" hidden="false" customHeight="true" outlineLevel="0" collapsed="false">
      <c r="A1" s="43" t="s">
        <v>50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5"/>
      <c r="AD1" s="45"/>
      <c r="AE1" s="46"/>
      <c r="AH1" s="48"/>
    </row>
    <row r="2" customFormat="false" ht="30" hidden="false" customHeight="true" outlineLevel="0" collapsed="false">
      <c r="A2" s="49" t="s">
        <v>51</v>
      </c>
      <c r="B2" s="50" t="s">
        <v>2</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1" t="n">
        <f aca="false">CalendarYear</f>
        <v>2013</v>
      </c>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true" outlineLevel="0" collapsed="false">
      <c r="A3" s="49"/>
      <c r="B3" s="52" t="str">
        <f aca="false">TEXT(WEEKDAY(DATE(CalendarYear,2,1),1),"aaa")</f>
        <v>Fri</v>
      </c>
      <c r="C3" s="53" t="str">
        <f aca="false">TEXT(WEEKDAY(DATE(CalendarYear,2,2),1),"aaa")</f>
        <v>Sat</v>
      </c>
      <c r="D3" s="53" t="str">
        <f aca="false">TEXT(WEEKDAY(DATE(CalendarYear,2,3),1),"aaa")</f>
        <v>Sun</v>
      </c>
      <c r="E3" s="53" t="str">
        <f aca="false">TEXT(WEEKDAY(DATE(CalendarYear,2,4),1),"aaa")</f>
        <v>Mon</v>
      </c>
      <c r="F3" s="53" t="str">
        <f aca="false">TEXT(WEEKDAY(DATE(CalendarYear,2,5),1),"aaa")</f>
        <v>Tue</v>
      </c>
      <c r="G3" s="53" t="str">
        <f aca="false">TEXT(WEEKDAY(DATE(CalendarYear,2,6),1),"aaa")</f>
        <v>Wed</v>
      </c>
      <c r="H3" s="53" t="str">
        <f aca="false">TEXT(WEEKDAY(DATE(CalendarYear,2,7),1),"aaa")</f>
        <v>Thu</v>
      </c>
      <c r="I3" s="53" t="str">
        <f aca="false">TEXT(WEEKDAY(DATE(CalendarYear,2,8),1),"aaa")</f>
        <v>Fri</v>
      </c>
      <c r="J3" s="53" t="str">
        <f aca="false">TEXT(WEEKDAY(DATE(CalendarYear,2,9),1),"aaa")</f>
        <v>Sat</v>
      </c>
      <c r="K3" s="53" t="str">
        <f aca="false">TEXT(WEEKDAY(DATE(CalendarYear,2,10),1),"aaa")</f>
        <v>Sun</v>
      </c>
      <c r="L3" s="53" t="str">
        <f aca="false">TEXT(WEEKDAY(DATE(CalendarYear,2,11),1),"aaa")</f>
        <v>Mon</v>
      </c>
      <c r="M3" s="53" t="str">
        <f aca="false">TEXT(WEEKDAY(DATE(CalendarYear,2,12),1),"aaa")</f>
        <v>Tue</v>
      </c>
      <c r="N3" s="53" t="str">
        <f aca="false">TEXT(WEEKDAY(DATE(CalendarYear,2,13),1),"aaa")</f>
        <v>Wed</v>
      </c>
      <c r="O3" s="53" t="str">
        <f aca="false">TEXT(WEEKDAY(DATE(CalendarYear,2,14),1),"aaa")</f>
        <v>Thu</v>
      </c>
      <c r="P3" s="53" t="str">
        <f aca="false">TEXT(WEEKDAY(DATE(CalendarYear,2,15),1),"aaa")</f>
        <v>Fri</v>
      </c>
      <c r="Q3" s="53" t="str">
        <f aca="false">TEXT(WEEKDAY(DATE(CalendarYear,2,16),1),"aaa")</f>
        <v>Sat</v>
      </c>
      <c r="R3" s="53" t="str">
        <f aca="false">TEXT(WEEKDAY(DATE(CalendarYear,2,17),1),"aaa")</f>
        <v>Sun</v>
      </c>
      <c r="S3" s="53" t="str">
        <f aca="false">TEXT(WEEKDAY(DATE(CalendarYear,2,18),1),"aaa")</f>
        <v>Mon</v>
      </c>
      <c r="T3" s="53" t="str">
        <f aca="false">TEXT(WEEKDAY(DATE(CalendarYear,2,19),1),"aaa")</f>
        <v>Tue</v>
      </c>
      <c r="U3" s="53" t="str">
        <f aca="false">TEXT(WEEKDAY(DATE(CalendarYear,2,20),1),"aaa")</f>
        <v>Wed</v>
      </c>
      <c r="V3" s="53" t="str">
        <f aca="false">TEXT(WEEKDAY(DATE(CalendarYear,2,21),1),"aaa")</f>
        <v>Thu</v>
      </c>
      <c r="W3" s="53" t="str">
        <f aca="false">TEXT(WEEKDAY(DATE(CalendarYear,2,22),1),"aaa")</f>
        <v>Fri</v>
      </c>
      <c r="X3" s="53" t="str">
        <f aca="false">TEXT(WEEKDAY(DATE(CalendarYear,2,23),1),"aaa")</f>
        <v>Sat</v>
      </c>
      <c r="Y3" s="53" t="str">
        <f aca="false">TEXT(WEEKDAY(DATE(CalendarYear,2,24),1),"aaa")</f>
        <v>Sun</v>
      </c>
      <c r="Z3" s="53" t="str">
        <f aca="false">TEXT(WEEKDAY(DATE(CalendarYear,2,25),1),"aaa")</f>
        <v>Mon</v>
      </c>
      <c r="AA3" s="53" t="str">
        <f aca="false">TEXT(WEEKDAY(DATE(CalendarYear,2,26),1),"aaa")</f>
        <v>Tue</v>
      </c>
      <c r="AB3" s="53" t="str">
        <f aca="false">TEXT(WEEKDAY(DATE(CalendarYear,2,27),1),"aaa")</f>
        <v>Wed</v>
      </c>
      <c r="AC3" s="53" t="str">
        <f aca="false">TEXT(WEEKDAY(DATE(CalendarYear,2,28),1),"aaa")</f>
        <v>Thu</v>
      </c>
      <c r="AD3" s="53" t="str">
        <f aca="false">TEXT(WEEKDAY(DATE(CalendarYear,2,29),1),"aaa")</f>
        <v>Fri</v>
      </c>
      <c r="AE3" s="53"/>
      <c r="AF3" s="54"/>
      <c r="AG3" s="51"/>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59" customFormat="true" ht="14" hidden="false" customHeight="false" outlineLevel="0" collapsed="false">
      <c r="A4" s="55" t="s">
        <v>3</v>
      </c>
      <c r="B4" s="56" t="s">
        <v>4</v>
      </c>
      <c r="C4" s="56" t="s">
        <v>5</v>
      </c>
      <c r="D4" s="56" t="s">
        <v>6</v>
      </c>
      <c r="E4" s="56" t="s">
        <v>7</v>
      </c>
      <c r="F4" s="56" t="s">
        <v>8</v>
      </c>
      <c r="G4" s="56" t="s">
        <v>9</v>
      </c>
      <c r="H4" s="56" t="s">
        <v>10</v>
      </c>
      <c r="I4" s="56" t="s">
        <v>11</v>
      </c>
      <c r="J4" s="56" t="s">
        <v>12</v>
      </c>
      <c r="K4" s="56" t="s">
        <v>13</v>
      </c>
      <c r="L4" s="56" t="s">
        <v>14</v>
      </c>
      <c r="M4" s="56" t="s">
        <v>15</v>
      </c>
      <c r="N4" s="56" t="s">
        <v>16</v>
      </c>
      <c r="O4" s="56" t="s">
        <v>17</v>
      </c>
      <c r="P4" s="56" t="s">
        <v>18</v>
      </c>
      <c r="Q4" s="56" t="s">
        <v>19</v>
      </c>
      <c r="R4" s="56" t="s">
        <v>20</v>
      </c>
      <c r="S4" s="56" t="s">
        <v>21</v>
      </c>
      <c r="T4" s="56" t="s">
        <v>22</v>
      </c>
      <c r="U4" s="56" t="s">
        <v>23</v>
      </c>
      <c r="V4" s="56" t="s">
        <v>24</v>
      </c>
      <c r="W4" s="56" t="s">
        <v>25</v>
      </c>
      <c r="X4" s="56" t="s">
        <v>26</v>
      </c>
      <c r="Y4" s="56" t="s">
        <v>27</v>
      </c>
      <c r="Z4" s="56" t="s">
        <v>28</v>
      </c>
      <c r="AA4" s="56" t="s">
        <v>29</v>
      </c>
      <c r="AB4" s="56" t="s">
        <v>30</v>
      </c>
      <c r="AC4" s="56" t="s">
        <v>31</v>
      </c>
      <c r="AD4" s="57" t="s">
        <v>32</v>
      </c>
      <c r="AE4" s="56" t="s">
        <v>52</v>
      </c>
      <c r="AF4" s="56" t="s">
        <v>53</v>
      </c>
      <c r="AG4" s="56" t="s">
        <v>35</v>
      </c>
      <c r="AH4" s="58"/>
    </row>
    <row r="5" customFormat="false" ht="14" hidden="false" customHeight="false" outlineLevel="0" collapsed="false">
      <c r="A5" s="60" t="s">
        <v>36</v>
      </c>
      <c r="B5" s="56"/>
      <c r="C5" s="56"/>
      <c r="D5" s="56" t="s">
        <v>37</v>
      </c>
      <c r="E5" s="56" t="s">
        <v>37</v>
      </c>
      <c r="F5" s="56" t="s">
        <v>37</v>
      </c>
      <c r="G5" s="56" t="s">
        <v>37</v>
      </c>
      <c r="H5" s="56"/>
      <c r="I5" s="56"/>
      <c r="J5" s="56"/>
      <c r="K5" s="56"/>
      <c r="L5" s="56"/>
      <c r="M5" s="56"/>
      <c r="N5" s="56" t="s">
        <v>37</v>
      </c>
      <c r="O5" s="56"/>
      <c r="P5" s="56"/>
      <c r="Q5" s="56"/>
      <c r="R5" s="56"/>
      <c r="S5" s="56"/>
      <c r="T5" s="56"/>
      <c r="U5" s="56"/>
      <c r="V5" s="56"/>
      <c r="W5" s="56"/>
      <c r="X5" s="56"/>
      <c r="Y5" s="56"/>
      <c r="Z5" s="56"/>
      <c r="AA5" s="56"/>
      <c r="AB5" s="56"/>
      <c r="AC5" s="56"/>
      <c r="AD5" s="56"/>
      <c r="AE5" s="56"/>
      <c r="AF5" s="56"/>
      <c r="AG5" s="61" t="e">
        <f aca="false">COUNTA(tblFebruary[[#this row],[1]:[29]])</f>
        <v>#VALUE!</v>
      </c>
      <c r="AH5" s="58"/>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 hidden="false" customHeight="false" outlineLevel="0" collapsed="false">
      <c r="A6" s="60" t="s">
        <v>38</v>
      </c>
      <c r="B6" s="56"/>
      <c r="C6" s="56"/>
      <c r="D6" s="56"/>
      <c r="E6" s="56"/>
      <c r="F6" s="56" t="s">
        <v>39</v>
      </c>
      <c r="G6" s="56" t="s">
        <v>39</v>
      </c>
      <c r="H6" s="56"/>
      <c r="I6" s="56"/>
      <c r="J6" s="56"/>
      <c r="K6" s="56"/>
      <c r="L6" s="56" t="s">
        <v>40</v>
      </c>
      <c r="M6" s="56"/>
      <c r="N6" s="56"/>
      <c r="O6" s="56"/>
      <c r="P6" s="56"/>
      <c r="Q6" s="56"/>
      <c r="R6" s="56"/>
      <c r="S6" s="56"/>
      <c r="T6" s="56"/>
      <c r="U6" s="56" t="s">
        <v>39</v>
      </c>
      <c r="V6" s="56"/>
      <c r="W6" s="56"/>
      <c r="X6" s="56"/>
      <c r="Y6" s="56"/>
      <c r="Z6" s="56" t="s">
        <v>37</v>
      </c>
      <c r="AA6" s="56" t="s">
        <v>37</v>
      </c>
      <c r="AB6" s="56" t="s">
        <v>37</v>
      </c>
      <c r="AC6" s="56"/>
      <c r="AD6" s="56"/>
      <c r="AE6" s="56"/>
      <c r="AF6" s="56"/>
      <c r="AG6" s="61" t="e">
        <f aca="false">COUNTA(tblFebruary[[#this row],[1]:[29]])</f>
        <v>#VALUE!</v>
      </c>
      <c r="AH6" s="58"/>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true" outlineLevel="0" collapsed="false">
      <c r="A7" s="60" t="s">
        <v>41</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61" t="e">
        <f aca="false">COUNTA(tblFebruary[[#this row],[1]:[29]])</f>
        <v>#VALUE!</v>
      </c>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true" outlineLevel="0" collapsed="false">
      <c r="A8" s="60" t="s">
        <v>42</v>
      </c>
      <c r="B8" s="56"/>
      <c r="C8" s="56"/>
      <c r="D8" s="56" t="s">
        <v>39</v>
      </c>
      <c r="E8" s="56"/>
      <c r="F8" s="56"/>
      <c r="G8" s="56"/>
      <c r="H8" s="56"/>
      <c r="I8" s="56"/>
      <c r="J8" s="56"/>
      <c r="K8" s="56"/>
      <c r="L8" s="56"/>
      <c r="M8" s="56"/>
      <c r="N8" s="56"/>
      <c r="O8" s="56" t="s">
        <v>39</v>
      </c>
      <c r="P8" s="56"/>
      <c r="Q8" s="56"/>
      <c r="R8" s="56"/>
      <c r="S8" s="56" t="s">
        <v>40</v>
      </c>
      <c r="T8" s="56"/>
      <c r="U8" s="56"/>
      <c r="V8" s="56"/>
      <c r="W8" s="56"/>
      <c r="X8" s="56"/>
      <c r="Y8" s="56"/>
      <c r="Z8" s="56"/>
      <c r="AA8" s="56"/>
      <c r="AB8" s="56"/>
      <c r="AC8" s="56" t="s">
        <v>39</v>
      </c>
      <c r="AD8" s="56"/>
      <c r="AE8" s="56"/>
      <c r="AF8" s="56"/>
      <c r="AG8" s="61" t="e">
        <f aca="false">COUNTA(tblFebruary[[#this row],[1]:[29]])</f>
        <v>#VALUE!</v>
      </c>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40" customFormat="true" ht="15" hidden="false" customHeight="true" outlineLevel="0" collapsed="false">
      <c r="A9" s="60" t="s">
        <v>43</v>
      </c>
      <c r="B9" s="56"/>
      <c r="C9" s="56"/>
      <c r="D9" s="56"/>
      <c r="E9" s="56"/>
      <c r="F9" s="56"/>
      <c r="G9" s="56"/>
      <c r="H9" s="56"/>
      <c r="I9" s="56" t="s">
        <v>37</v>
      </c>
      <c r="J9" s="56" t="s">
        <v>37</v>
      </c>
      <c r="K9" s="56" t="s">
        <v>37</v>
      </c>
      <c r="L9" s="56" t="s">
        <v>37</v>
      </c>
      <c r="M9" s="56"/>
      <c r="N9" s="56"/>
      <c r="O9" s="56"/>
      <c r="P9" s="56"/>
      <c r="Q9" s="56"/>
      <c r="R9" s="56"/>
      <c r="S9" s="56"/>
      <c r="T9" s="56"/>
      <c r="U9" s="56"/>
      <c r="V9" s="56"/>
      <c r="W9" s="56"/>
      <c r="X9" s="56"/>
      <c r="Y9" s="56" t="s">
        <v>39</v>
      </c>
      <c r="Z9" s="56"/>
      <c r="AA9" s="56"/>
      <c r="AB9" s="56"/>
      <c r="AC9" s="56"/>
      <c r="AD9" s="56"/>
      <c r="AE9" s="56"/>
      <c r="AF9" s="56"/>
      <c r="AG9" s="61" t="e">
        <f aca="false">COUNTA(tblFebruary[[#this row],[1]:[29]])</f>
        <v>#VALUE!</v>
      </c>
    </row>
    <row r="10" customFormat="false" ht="15" hidden="false" customHeight="true" outlineLevel="0" collapsed="false">
      <c r="A10" s="62" t="str">
        <f aca="false">MonthName&amp;" Total"</f>
        <v>February Total</v>
      </c>
      <c r="B10" s="61" t="e">
        <f aca="false">SUBTOTAL(103,tblFebruary[1])</f>
        <v>#VALUE!</v>
      </c>
      <c r="C10" s="61" t="e">
        <f aca="false">SUBTOTAL(103,tblFebruary[2])</f>
        <v>#VALUE!</v>
      </c>
      <c r="D10" s="61" t="e">
        <f aca="false">SUBTOTAL(103,tblFebruary[3])</f>
        <v>#VALUE!</v>
      </c>
      <c r="E10" s="61" t="e">
        <f aca="false">SUBTOTAL(103,tblFebruary[4])</f>
        <v>#VALUE!</v>
      </c>
      <c r="F10" s="61" t="e">
        <f aca="false">SUBTOTAL(103,tblFebruary[5])</f>
        <v>#VALUE!</v>
      </c>
      <c r="G10" s="61" t="e">
        <f aca="false">SUBTOTAL(103,tblFebruary[6])</f>
        <v>#VALUE!</v>
      </c>
      <c r="H10" s="61" t="e">
        <f aca="false">SUBTOTAL(103,tblFebruary[7])</f>
        <v>#VALUE!</v>
      </c>
      <c r="I10" s="61" t="e">
        <f aca="false">SUBTOTAL(103,tblFebruary[8])</f>
        <v>#VALUE!</v>
      </c>
      <c r="J10" s="61" t="e">
        <f aca="false">SUBTOTAL(103,tblFebruary[9])</f>
        <v>#VALUE!</v>
      </c>
      <c r="K10" s="61" t="e">
        <f aca="false">SUBTOTAL(103,tblFebruary[10])</f>
        <v>#VALUE!</v>
      </c>
      <c r="L10" s="61" t="e">
        <f aca="false">SUBTOTAL(103,tblFebruary[11])</f>
        <v>#VALUE!</v>
      </c>
      <c r="M10" s="61" t="e">
        <f aca="false">SUBTOTAL(103,tblFebruary[12])</f>
        <v>#VALUE!</v>
      </c>
      <c r="N10" s="61" t="e">
        <f aca="false">SUBTOTAL(103,tblFebruary[13])</f>
        <v>#VALUE!</v>
      </c>
      <c r="O10" s="61" t="e">
        <f aca="false">SUBTOTAL(103,tblFebruary[14])</f>
        <v>#VALUE!</v>
      </c>
      <c r="P10" s="61" t="e">
        <f aca="false">SUBTOTAL(103,tblFebruary[15])</f>
        <v>#VALUE!</v>
      </c>
      <c r="Q10" s="61" t="e">
        <f aca="false">SUBTOTAL(103,tblFebruary[16])</f>
        <v>#VALUE!</v>
      </c>
      <c r="R10" s="61" t="e">
        <f aca="false">SUBTOTAL(103,tblFebruary[17])</f>
        <v>#VALUE!</v>
      </c>
      <c r="S10" s="61" t="e">
        <f aca="false">SUBTOTAL(103,tblFebruary[18])</f>
        <v>#VALUE!</v>
      </c>
      <c r="T10" s="61" t="e">
        <f aca="false">SUBTOTAL(103,tblFebruary[19])</f>
        <v>#VALUE!</v>
      </c>
      <c r="U10" s="61" t="e">
        <f aca="false">SUBTOTAL(103,tblFebruary[20])</f>
        <v>#VALUE!</v>
      </c>
      <c r="V10" s="61" t="e">
        <f aca="false">SUBTOTAL(103,tblFebruary[21])</f>
        <v>#VALUE!</v>
      </c>
      <c r="W10" s="61" t="e">
        <f aca="false">SUBTOTAL(103,tblFebruary[22])</f>
        <v>#VALUE!</v>
      </c>
      <c r="X10" s="61" t="e">
        <f aca="false">SUBTOTAL(103,tblFebruary[23])</f>
        <v>#VALUE!</v>
      </c>
      <c r="Y10" s="61" t="e">
        <f aca="false">SUBTOTAL(103,tblFebruary[24])</f>
        <v>#VALUE!</v>
      </c>
      <c r="Z10" s="61" t="e">
        <f aca="false">SUBTOTAL(103,tblFebruary[25])</f>
        <v>#VALUE!</v>
      </c>
      <c r="AA10" s="61" t="e">
        <f aca="false">SUBTOTAL(103,tblFebruary[26])</f>
        <v>#VALUE!</v>
      </c>
      <c r="AB10" s="61" t="e">
        <f aca="false">SUBTOTAL(103,tblFebruary[27])</f>
        <v>#VALUE!</v>
      </c>
      <c r="AC10" s="61" t="e">
        <f aca="false">SUBTOTAL(103,tblFebruary[28])</f>
        <v>#VALUE!</v>
      </c>
      <c r="AD10" s="61" t="e">
        <f aca="false">SUBTOTAL(103,tblFebruary[29])</f>
        <v>#VALUE!</v>
      </c>
      <c r="AE10" s="61"/>
      <c r="AF10" s="61"/>
      <c r="AG10" s="61" t="e">
        <f aca="false">SUBTOTAL(109,tblFebruary[total days])</f>
        <v>#VALUE!</v>
      </c>
    </row>
    <row r="11" customFormat="false" ht="15" hidden="false" customHeight="true" outlineLevel="0" collapsed="false">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customFormat="false" ht="15" hidden="false" customHeight="true" outlineLevel="0" collapsed="false">
      <c r="B12" s="64" t="str">
        <f aca="false">January!C13</f>
        <v>Color Key</v>
      </c>
      <c r="C12" s="64"/>
      <c r="D12" s="64"/>
      <c r="E12" s="64"/>
      <c r="F12" s="65"/>
      <c r="G12" s="66" t="str">
        <f aca="false">KeyVacation</f>
        <v>V</v>
      </c>
      <c r="H12" s="67" t="str">
        <f aca="false">KeyVacationLabel</f>
        <v>Vacation</v>
      </c>
      <c r="I12" s="68"/>
      <c r="J12" s="68"/>
      <c r="K12" s="69" t="str">
        <f aca="false">KeyPersonal</f>
        <v>P</v>
      </c>
      <c r="L12" s="67" t="str">
        <f aca="false">KeyPersonalLabel</f>
        <v>Personal</v>
      </c>
      <c r="M12" s="68"/>
      <c r="N12" s="68"/>
      <c r="O12" s="70" t="str">
        <f aca="false">KeySick</f>
        <v>S</v>
      </c>
      <c r="P12" s="67" t="str">
        <f aca="false">KeySickLabel</f>
        <v>Sick</v>
      </c>
      <c r="Q12" s="68"/>
      <c r="R12" s="68"/>
      <c r="S12" s="71" t="n">
        <f aca="false">KeyCustom1</f>
        <v>0</v>
      </c>
      <c r="T12" s="67" t="str">
        <f aca="false">KeyCustom1Label</f>
        <v>Custom 1</v>
      </c>
      <c r="U12" s="72"/>
      <c r="V12" s="68"/>
      <c r="W12" s="73" t="n">
        <f aca="false">KeyCustom2</f>
        <v>0</v>
      </c>
      <c r="X12" s="67" t="str">
        <f aca="false">KeyCustom2Label</f>
        <v>Custom 2</v>
      </c>
      <c r="Y12" s="68"/>
      <c r="Z12" s="72"/>
    </row>
  </sheetData>
  <mergeCells count="4">
    <mergeCell ref="A2:A3"/>
    <mergeCell ref="B2:AF2"/>
    <mergeCell ref="AG2:AG3"/>
    <mergeCell ref="A11:AG11"/>
  </mergeCells>
  <conditionalFormatting sqref="AD4">
    <cfRule type="expression" priority="2" aboveAverage="0" equalAverage="0" bottom="0" percent="0" rank="0" text="" dxfId="0">
      <formula>MONTH(DATE(CalendarYear,2,29))&lt;&gt;2</formula>
    </cfRule>
  </conditionalFormatting>
  <conditionalFormatting sqref="AD3">
    <cfRule type="expression" priority="3" aboveAverage="0" equalAverage="0" bottom="0" percent="0" rank="0" text="" dxfId="1">
      <formula>MONTH(DATE(CalendarYear,2,29))&lt;&gt;2</formula>
    </cfRule>
  </conditionalFormatting>
  <conditionalFormatting sqref="B5:AF9">
    <cfRule type="expression" priority="4" aboveAverage="0" equalAverage="0" bottom="0" percent="0" rank="0" text="" dxfId="0">
      <formula>B5=""</formula>
    </cfRule>
  </conditionalFormatting>
  <conditionalFormatting sqref="B5:AF9">
    <cfRule type="expression" priority="5" aboveAverage="0" equalAverage="0" bottom="0" percent="0" rank="0" text="" dxfId="2">
      <formula>B5=KeyCustom2</formula>
    </cfRule>
    <cfRule type="expression" priority="6" aboveAverage="0" equalAverage="0" bottom="0" percent="0" rank="0" text="" dxfId="3">
      <formula>B5=KeyCustom1</formula>
    </cfRule>
    <cfRule type="expression" priority="7" aboveAverage="0" equalAverage="0" bottom="0" percent="0" rank="0" text="" dxfId="4">
      <formula>B5=KeySick</formula>
    </cfRule>
    <cfRule type="expression" priority="8" aboveAverage="0" equalAverage="0" bottom="0" percent="0" rank="0" text="" dxfId="5">
      <formula>B5=KeyPersonal</formula>
    </cfRule>
    <cfRule type="expression" priority="9" aboveAverage="0" equalAverage="0" bottom="0" percent="0" rank="0" text="" dxfId="6">
      <formula>B5=KeyVacation</formula>
    </cfRule>
  </conditionalFormatting>
  <conditionalFormatting sqref="AG5:AG9">
    <cfRule type="dataBar" priority="10">
      <dataBar>
        <cfvo type="min" val="0"/>
        <cfvo type="formula" val="DATEDIF(DATE(CalendarYear,2,1),DATE(CalendarYear,3,1),&quot;d&quot;)"/>
        <color rgb="FFFFFFFF"/>
      </dataBar>
      <extLst>
        <ext xmlns:x14="http://schemas.microsoft.com/office/spreadsheetml/2009/9/main" uri="{B025F937-C7B1-47D3-B67F-A62EFF666E3E}">
          <x14:id>{2BAB8450-D398-4525-9076-31A57ABF4BD0}</x14:id>
        </ext>
      </extLst>
    </cfRule>
  </conditionalFormatting>
  <printOptions headings="false" gridLines="false" gridLinesSet="true" horizontalCentered="false" verticalCentered="false"/>
  <pageMargins left="0.25" right="0.25" top="0.75" bottom="0.75" header="0.511805555555555" footer="0.511805555555555"/>
  <pageSetup paperSize="1"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dataBar" id="{2BAB8450-D398-4525-9076-31A57ABF4BD0}">
            <x14:dataBar minLength="0" maxLength="100" axisPosition="automatic">
              <x14:cfvo type="autoMin" value="0"/>
              <x14:cfvo type="formula" value="DATEDIF(DATE(CalendarYear,2,1),DATE(CalendarYear,3,1),&quot;d&quot;)"/>
              <x14:negativeFillColor rgb="FFFF0000"/>
              <x14:axisColor rgb="FF000000"/>
            </x14:dataBar>
          </x14:cfRule>
          <xm:sqref>AG5:AG9</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filterMode="false">
    <tabColor rgb="FF919756"/>
    <pageSetUpPr fitToPage="true"/>
  </sheetPr>
  <dimension ref="1:12"/>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39" width="24.331983805668"/>
    <col collapsed="false" hidden="false" max="32" min="2" style="40" width="4"/>
    <col collapsed="false" hidden="false" max="33" min="33" style="41" width="13.5060728744939"/>
    <col collapsed="false" hidden="false" max="34" min="34" style="40" width="8.83400809716599"/>
    <col collapsed="false" hidden="false" max="1025" min="35" style="42" width="8.83400809716599"/>
  </cols>
  <sheetData>
    <row r="1" s="47" customFormat="true" ht="50.25" hidden="false" customHeight="true" outlineLevel="0" collapsed="false">
      <c r="A1" s="43" t="s">
        <v>50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5"/>
      <c r="AD1" s="45"/>
      <c r="AE1" s="46"/>
      <c r="AH1" s="48"/>
    </row>
    <row r="2" customFormat="false" ht="30" hidden="false" customHeight="true" outlineLevel="0" collapsed="false">
      <c r="A2" s="49" t="s">
        <v>54</v>
      </c>
      <c r="B2" s="50" t="s">
        <v>2</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1" t="n">
        <f aca="false">CalendarYear</f>
        <v>2013</v>
      </c>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true" outlineLevel="0" collapsed="false">
      <c r="A3" s="49"/>
      <c r="B3" s="52" t="str">
        <f aca="false">TEXT(WEEKDAY(DATE(CalendarYear,3,1),1),"aaa")</f>
        <v>Fri</v>
      </c>
      <c r="C3" s="53" t="str">
        <f aca="false">TEXT(WEEKDAY(DATE(CalendarYear,3,2),1),"aaa")</f>
        <v>Sat</v>
      </c>
      <c r="D3" s="53" t="str">
        <f aca="false">TEXT(WEEKDAY(DATE(CalendarYear,3,3),1),"aaa")</f>
        <v>Sun</v>
      </c>
      <c r="E3" s="53" t="str">
        <f aca="false">TEXT(WEEKDAY(DATE(CalendarYear,3,4),1),"aaa")</f>
        <v>Mon</v>
      </c>
      <c r="F3" s="53" t="str">
        <f aca="false">TEXT(WEEKDAY(DATE(CalendarYear,3,5),1),"aaa")</f>
        <v>Tue</v>
      </c>
      <c r="G3" s="53" t="str">
        <f aca="false">TEXT(WEEKDAY(DATE(CalendarYear,3,6),1),"aaa")</f>
        <v>Wed</v>
      </c>
      <c r="H3" s="53" t="str">
        <f aca="false">TEXT(WEEKDAY(DATE(CalendarYear,3,7),1),"aaa")</f>
        <v>Thu</v>
      </c>
      <c r="I3" s="53" t="str">
        <f aca="false">TEXT(WEEKDAY(DATE(CalendarYear,3,8),1),"aaa")</f>
        <v>Fri</v>
      </c>
      <c r="J3" s="53" t="str">
        <f aca="false">TEXT(WEEKDAY(DATE(CalendarYear,3,9),1),"aaa")</f>
        <v>Sat</v>
      </c>
      <c r="K3" s="53" t="str">
        <f aca="false">TEXT(WEEKDAY(DATE(CalendarYear,3,10),1),"aaa")</f>
        <v>Sun</v>
      </c>
      <c r="L3" s="53" t="str">
        <f aca="false">TEXT(WEEKDAY(DATE(CalendarYear,3,11),1),"aaa")</f>
        <v>Mon</v>
      </c>
      <c r="M3" s="53" t="str">
        <f aca="false">TEXT(WEEKDAY(DATE(CalendarYear,3,12),1),"aaa")</f>
        <v>Tue</v>
      </c>
      <c r="N3" s="53" t="str">
        <f aca="false">TEXT(WEEKDAY(DATE(CalendarYear,3,13),1),"aaa")</f>
        <v>Wed</v>
      </c>
      <c r="O3" s="53" t="str">
        <f aca="false">TEXT(WEEKDAY(DATE(CalendarYear,3,14),1),"aaa")</f>
        <v>Thu</v>
      </c>
      <c r="P3" s="53" t="str">
        <f aca="false">TEXT(WEEKDAY(DATE(CalendarYear,3,15),1),"aaa")</f>
        <v>Fri</v>
      </c>
      <c r="Q3" s="53" t="str">
        <f aca="false">TEXT(WEEKDAY(DATE(CalendarYear,3,16),1),"aaa")</f>
        <v>Sat</v>
      </c>
      <c r="R3" s="53" t="str">
        <f aca="false">TEXT(WEEKDAY(DATE(CalendarYear,3,17),1),"aaa")</f>
        <v>Sun</v>
      </c>
      <c r="S3" s="53" t="str">
        <f aca="false">TEXT(WEEKDAY(DATE(CalendarYear,3,18),1),"aaa")</f>
        <v>Mon</v>
      </c>
      <c r="T3" s="53" t="str">
        <f aca="false">TEXT(WEEKDAY(DATE(CalendarYear,3,19),1),"aaa")</f>
        <v>Tue</v>
      </c>
      <c r="U3" s="53" t="str">
        <f aca="false">TEXT(WEEKDAY(DATE(CalendarYear,3,20),1),"aaa")</f>
        <v>Wed</v>
      </c>
      <c r="V3" s="53" t="str">
        <f aca="false">TEXT(WEEKDAY(DATE(CalendarYear,3,21),1),"aaa")</f>
        <v>Thu</v>
      </c>
      <c r="W3" s="53" t="str">
        <f aca="false">TEXT(WEEKDAY(DATE(CalendarYear,3,22),1),"aaa")</f>
        <v>Fri</v>
      </c>
      <c r="X3" s="53" t="str">
        <f aca="false">TEXT(WEEKDAY(DATE(CalendarYear,3,23),1),"aaa")</f>
        <v>Sat</v>
      </c>
      <c r="Y3" s="53" t="str">
        <f aca="false">TEXT(WEEKDAY(DATE(CalendarYear,3,24),1),"aaa")</f>
        <v>Sun</v>
      </c>
      <c r="Z3" s="53" t="str">
        <f aca="false">TEXT(WEEKDAY(DATE(CalendarYear,3,25),1),"aaa")</f>
        <v>Mon</v>
      </c>
      <c r="AA3" s="53" t="str">
        <f aca="false">TEXT(WEEKDAY(DATE(CalendarYear,3,26),1),"aaa")</f>
        <v>Tue</v>
      </c>
      <c r="AB3" s="53" t="str">
        <f aca="false">TEXT(WEEKDAY(DATE(CalendarYear,3,27),1),"aaa")</f>
        <v>Wed</v>
      </c>
      <c r="AC3" s="53" t="str">
        <f aca="false">TEXT(WEEKDAY(DATE(CalendarYear,3,28),1),"aaa")</f>
        <v>Thu</v>
      </c>
      <c r="AD3" s="53" t="str">
        <f aca="false">TEXT(WEEKDAY(DATE(CalendarYear,3,29),1),"aaa")</f>
        <v>Fri</v>
      </c>
      <c r="AE3" s="53" t="str">
        <f aca="false">TEXT(WEEKDAY(DATE(CalendarYear,3,30),1),"aaa")</f>
        <v>Sat</v>
      </c>
      <c r="AF3" s="53" t="str">
        <f aca="false">TEXT(WEEKDAY(DATE(CalendarYear,3,31),1),"aaa")</f>
        <v>Sun</v>
      </c>
      <c r="AG3" s="51"/>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59" customFormat="true" ht="14" hidden="false" customHeight="false" outlineLevel="0" collapsed="false">
      <c r="A4" s="55" t="s">
        <v>3</v>
      </c>
      <c r="B4" s="56" t="s">
        <v>4</v>
      </c>
      <c r="C4" s="56" t="s">
        <v>5</v>
      </c>
      <c r="D4" s="56" t="s">
        <v>6</v>
      </c>
      <c r="E4" s="56" t="s">
        <v>7</v>
      </c>
      <c r="F4" s="56" t="s">
        <v>8</v>
      </c>
      <c r="G4" s="56" t="s">
        <v>9</v>
      </c>
      <c r="H4" s="56" t="s">
        <v>10</v>
      </c>
      <c r="I4" s="56" t="s">
        <v>11</v>
      </c>
      <c r="J4" s="56" t="s">
        <v>12</v>
      </c>
      <c r="K4" s="56" t="s">
        <v>13</v>
      </c>
      <c r="L4" s="56" t="s">
        <v>14</v>
      </c>
      <c r="M4" s="56" t="s">
        <v>15</v>
      </c>
      <c r="N4" s="56" t="s">
        <v>16</v>
      </c>
      <c r="O4" s="56" t="s">
        <v>17</v>
      </c>
      <c r="P4" s="56" t="s">
        <v>18</v>
      </c>
      <c r="Q4" s="56" t="s">
        <v>19</v>
      </c>
      <c r="R4" s="56" t="s">
        <v>20</v>
      </c>
      <c r="S4" s="56" t="s">
        <v>21</v>
      </c>
      <c r="T4" s="56" t="s">
        <v>22</v>
      </c>
      <c r="U4" s="56" t="s">
        <v>23</v>
      </c>
      <c r="V4" s="56" t="s">
        <v>24</v>
      </c>
      <c r="W4" s="56" t="s">
        <v>25</v>
      </c>
      <c r="X4" s="56" t="s">
        <v>26</v>
      </c>
      <c r="Y4" s="56" t="s">
        <v>27</v>
      </c>
      <c r="Z4" s="56" t="s">
        <v>28</v>
      </c>
      <c r="AA4" s="56" t="s">
        <v>29</v>
      </c>
      <c r="AB4" s="56" t="s">
        <v>30</v>
      </c>
      <c r="AC4" s="56" t="s">
        <v>31</v>
      </c>
      <c r="AD4" s="57" t="s">
        <v>32</v>
      </c>
      <c r="AE4" s="56" t="s">
        <v>33</v>
      </c>
      <c r="AF4" s="56" t="s">
        <v>34</v>
      </c>
      <c r="AG4" s="56" t="s">
        <v>35</v>
      </c>
      <c r="AH4" s="58"/>
    </row>
    <row r="5" customFormat="false" ht="14" hidden="false" customHeight="false" outlineLevel="0" collapsed="false">
      <c r="A5" s="60" t="s">
        <v>36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61" t="e">
        <f aca="false">COUNTA(tblMarch[[#this row],[1]:[29]])</f>
        <v>#VALUE!</v>
      </c>
      <c r="AH5" s="58"/>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 hidden="false" customHeight="false" outlineLevel="0" collapsed="false">
      <c r="A6" s="60" t="s">
        <v>38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61" t="e">
        <f aca="false">COUNTA(tblMarch[[#this row],[1]:[29]])</f>
        <v>#VALUE!</v>
      </c>
      <c r="AH6" s="58"/>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true" outlineLevel="0" collapsed="false">
      <c r="A7" s="60" t="s">
        <v>41</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61" t="e">
        <f aca="false">COUNTA(tblMarch[[#this row],[1]:[29]])</f>
        <v>#VALUE!</v>
      </c>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true" outlineLevel="0" collapsed="false">
      <c r="A8" s="60" t="s">
        <v>42</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61" t="e">
        <f aca="false">COUNTA(tblMarch[[#this row],[1]:[29]])</f>
        <v>#VALUE!</v>
      </c>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40" customFormat="true" ht="15" hidden="false" customHeight="true" outlineLevel="0" collapsed="false">
      <c r="A9" s="60" t="s">
        <v>43</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61" t="e">
        <f aca="false">COUNTA(tblMarch[[#this row],[1]:[29]])</f>
        <v>#VALUE!</v>
      </c>
    </row>
    <row r="10" customFormat="false" ht="15" hidden="false" customHeight="true" outlineLevel="0" collapsed="false">
      <c r="A10" s="62" t="str">
        <f aca="false">MonthName&amp;" Total"</f>
        <v>March Total</v>
      </c>
      <c r="B10" s="61" t="e">
        <f aca="false">SUBTOTAL(103,tblMarch[1])</f>
        <v>#VALUE!</v>
      </c>
      <c r="C10" s="61" t="e">
        <f aca="false">SUBTOTAL(103,tblMarch[2])</f>
        <v>#VALUE!</v>
      </c>
      <c r="D10" s="61" t="e">
        <f aca="false">SUBTOTAL(103,tblMarch[3])</f>
        <v>#VALUE!</v>
      </c>
      <c r="E10" s="61" t="e">
        <f aca="false">SUBTOTAL(103,tblMarch[4])</f>
        <v>#VALUE!</v>
      </c>
      <c r="F10" s="61" t="e">
        <f aca="false">SUBTOTAL(103,tblMarch[5])</f>
        <v>#VALUE!</v>
      </c>
      <c r="G10" s="61" t="e">
        <f aca="false">SUBTOTAL(103,tblMarch[6])</f>
        <v>#VALUE!</v>
      </c>
      <c r="H10" s="61" t="e">
        <f aca="false">SUBTOTAL(103,tblMarch[7])</f>
        <v>#VALUE!</v>
      </c>
      <c r="I10" s="61" t="e">
        <f aca="false">SUBTOTAL(103,tblMarch[8])</f>
        <v>#VALUE!</v>
      </c>
      <c r="J10" s="61" t="e">
        <f aca="false">SUBTOTAL(103,tblMarch[9])</f>
        <v>#VALUE!</v>
      </c>
      <c r="K10" s="61" t="e">
        <f aca="false">SUBTOTAL(103,tblMarch[10])</f>
        <v>#VALUE!</v>
      </c>
      <c r="L10" s="61" t="e">
        <f aca="false">SUBTOTAL(103,tblMarch[11])</f>
        <v>#VALUE!</v>
      </c>
      <c r="M10" s="61" t="e">
        <f aca="false">SUBTOTAL(103,tblMarch[12])</f>
        <v>#VALUE!</v>
      </c>
      <c r="N10" s="61" t="e">
        <f aca="false">SUBTOTAL(103,tblMarch[13])</f>
        <v>#VALUE!</v>
      </c>
      <c r="O10" s="61" t="e">
        <f aca="false">SUBTOTAL(103,tblMarch[14])</f>
        <v>#VALUE!</v>
      </c>
      <c r="P10" s="61" t="e">
        <f aca="false">SUBTOTAL(103,tblMarch[15])</f>
        <v>#VALUE!</v>
      </c>
      <c r="Q10" s="61" t="e">
        <f aca="false">SUBTOTAL(103,tblMarch[16])</f>
        <v>#VALUE!</v>
      </c>
      <c r="R10" s="61" t="e">
        <f aca="false">SUBTOTAL(103,tblMarch[17])</f>
        <v>#VALUE!</v>
      </c>
      <c r="S10" s="61" t="e">
        <f aca="false">SUBTOTAL(103,tblMarch[18])</f>
        <v>#VALUE!</v>
      </c>
      <c r="T10" s="61" t="e">
        <f aca="false">SUBTOTAL(103,tblMarch[19])</f>
        <v>#VALUE!</v>
      </c>
      <c r="U10" s="61" t="e">
        <f aca="false">SUBTOTAL(103,tblMarch[20])</f>
        <v>#VALUE!</v>
      </c>
      <c r="V10" s="61" t="e">
        <f aca="false">SUBTOTAL(103,tblMarch[21])</f>
        <v>#VALUE!</v>
      </c>
      <c r="W10" s="61" t="e">
        <f aca="false">SUBTOTAL(103,tblMarch[22])</f>
        <v>#VALUE!</v>
      </c>
      <c r="X10" s="61" t="e">
        <f aca="false">SUBTOTAL(103,tblMarch[23])</f>
        <v>#VALUE!</v>
      </c>
      <c r="Y10" s="61" t="e">
        <f aca="false">SUBTOTAL(103,tblMarch[24])</f>
        <v>#VALUE!</v>
      </c>
      <c r="Z10" s="61" t="e">
        <f aca="false">SUBTOTAL(103,tblMarch[25])</f>
        <v>#VALUE!</v>
      </c>
      <c r="AA10" s="61" t="e">
        <f aca="false">SUBTOTAL(103,tblMarch[26])</f>
        <v>#VALUE!</v>
      </c>
      <c r="AB10" s="61" t="e">
        <f aca="false">SUBTOTAL(103,tblMarch[27])</f>
        <v>#VALUE!</v>
      </c>
      <c r="AC10" s="61" t="e">
        <f aca="false">SUBTOTAL(103,tblMarch[28])</f>
        <v>#VALUE!</v>
      </c>
      <c r="AD10" s="61" t="e">
        <f aca="false">SUBTOTAL(103,tblMarch[29])</f>
        <v>#VALUE!</v>
      </c>
      <c r="AE10" s="61"/>
      <c r="AF10" s="61"/>
      <c r="AG10" s="61" t="e">
        <f aca="false">SUBTOTAL(109,tblMarch[total days])</f>
        <v>#VALUE!</v>
      </c>
    </row>
    <row r="11" customFormat="false" ht="15" hidden="false" customHeight="true" outlineLevel="0" collapsed="false">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customFormat="false" ht="15" hidden="false" customHeight="true" outlineLevel="0" collapsed="false">
      <c r="B12" s="64" t="str">
        <f aca="false">January!C13</f>
        <v>Color Key</v>
      </c>
      <c r="C12" s="64"/>
      <c r="D12" s="64"/>
      <c r="E12" s="64"/>
      <c r="F12" s="65"/>
      <c r="G12" s="66" t="str">
        <f aca="false">KeyVacation</f>
        <v>V</v>
      </c>
      <c r="H12" s="67" t="str">
        <f aca="false">KeyVacationLabel</f>
        <v>Vacation</v>
      </c>
      <c r="I12" s="68"/>
      <c r="J12" s="68"/>
      <c r="K12" s="69" t="str">
        <f aca="false">KeyPersonal</f>
        <v>P</v>
      </c>
      <c r="L12" s="67" t="str">
        <f aca="false">KeyPersonalLabel</f>
        <v>Personal</v>
      </c>
      <c r="M12" s="68"/>
      <c r="N12" s="68"/>
      <c r="O12" s="70" t="str">
        <f aca="false">KeySick</f>
        <v>S</v>
      </c>
      <c r="P12" s="67" t="str">
        <f aca="false">KeySickLabel</f>
        <v>Sick</v>
      </c>
      <c r="Q12" s="68"/>
      <c r="R12" s="68"/>
      <c r="S12" s="71" t="n">
        <f aca="false">KeyCustom1</f>
        <v>0</v>
      </c>
      <c r="T12" s="67" t="str">
        <f aca="false">KeyCustom1Label</f>
        <v>Custom 1</v>
      </c>
      <c r="U12" s="72"/>
      <c r="V12" s="68"/>
      <c r="W12" s="73" t="n">
        <f aca="false">KeyCustom2</f>
        <v>0</v>
      </c>
      <c r="X12" s="67" t="str">
        <f aca="false">KeyCustom2Label</f>
        <v>Custom 2</v>
      </c>
      <c r="Y12" s="68"/>
      <c r="Z12" s="72"/>
    </row>
  </sheetData>
  <mergeCells count="4">
    <mergeCell ref="A2:A3"/>
    <mergeCell ref="B2:AF2"/>
    <mergeCell ref="AG2:AG3"/>
    <mergeCell ref="A11:AG11"/>
  </mergeCells>
  <conditionalFormatting sqref="B5:AF9">
    <cfRule type="expression" priority="2" aboveAverage="0" equalAverage="0" bottom="0" percent="0" rank="0" text="" dxfId="0">
      <formula>B5=""</formula>
    </cfRule>
  </conditionalFormatting>
  <conditionalFormatting sqref="B5:AF9">
    <cfRule type="expression" priority="3" aboveAverage="0" equalAverage="0" bottom="0" percent="0" rank="0" text="" dxfId="0">
      <formula>B5=KeyCustom2</formula>
    </cfRule>
    <cfRule type="expression" priority="4" aboveAverage="0" equalAverage="0" bottom="0" percent="0" rank="0" text="" dxfId="1">
      <formula>B5=KeyCustom1</formula>
    </cfRule>
    <cfRule type="expression" priority="5" aboveAverage="0" equalAverage="0" bottom="0" percent="0" rank="0" text="" dxfId="2">
      <formula>B5=KeySick</formula>
    </cfRule>
    <cfRule type="expression" priority="6" aboveAverage="0" equalAverage="0" bottom="0" percent="0" rank="0" text="" dxfId="3">
      <formula>B5=KeyPersonal</formula>
    </cfRule>
    <cfRule type="expression" priority="7" aboveAverage="0" equalAverage="0" bottom="0" percent="0" rank="0" text="" dxfId="4">
      <formula>B5=KeyVacation</formula>
    </cfRule>
  </conditionalFormatting>
  <conditionalFormatting sqref="AG5:AG9">
    <cfRule type="dataBar" priority="8">
      <dataBar>
        <cfvo type="min" val="0"/>
        <cfvo type="formula" val="DATEDIF(DATE(CalendarYear,2,1),DATE(CalendarYear,3,1),&quot;d&quot;)"/>
        <color rgb="FFFFFFFF"/>
      </dataBar>
      <extLst>
        <ext xmlns:x14="http://schemas.microsoft.com/office/spreadsheetml/2009/9/main" uri="{B025F937-C7B1-47D3-B67F-A62EFF666E3E}">
          <x14:id>{7BE26E8E-ACC9-4ACE-AA55-FD30C0B01AEF}</x14:id>
        </ext>
      </extLst>
    </cfRule>
  </conditionalFormatting>
  <printOptions headings="false" gridLines="false" gridLinesSet="true" horizontalCentered="false" verticalCentered="false"/>
  <pageMargins left="0.25" right="0.25" top="0.75" bottom="0.75" header="0.511805555555555" footer="0.511805555555555"/>
  <pageSetup paperSize="1"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dataBar" id="{7BE26E8E-ACC9-4ACE-AA55-FD30C0B01AEF}">
            <x14:dataBar minLength="0" maxLength="100" axisPosition="automatic">
              <x14:cfvo type="autoMin" value="0"/>
              <x14:cfvo type="formula" value="DATEDIF(DATE(CalendarYear,2,1),DATE(CalendarYear,3,1),&quot;d&quot;)"/>
              <x14:negativeFillColor rgb="FFFF0000"/>
              <x14:axisColor rgb="FF000000"/>
            </x14:dataBar>
          </x14:cfRule>
          <xm:sqref>AG5:AG9</xm:sqref>
        </x14:conditionalFormatting>
      </x14:conditionalFormattings>
    </ext>
  </extLst>
</worksheet>
</file>

<file path=xl/worksheets/sheet4.xml><?xml version="1.0" encoding="utf-8"?>
<worksheet xmlns="http://schemas.openxmlformats.org/spreadsheetml/2006/main" xmlns:r="http://schemas.openxmlformats.org/officeDocument/2006/relationships">
  <sheetPr filterMode="false">
    <tabColor rgb="FFC3C79C"/>
    <pageSetUpPr fitToPage="true"/>
  </sheetPr>
  <dimension ref="1:12"/>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39" width="24.331983805668"/>
    <col collapsed="false" hidden="false" max="32" min="2" style="40" width="4"/>
    <col collapsed="false" hidden="false" max="33" min="33" style="41" width="13.5060728744939"/>
    <col collapsed="false" hidden="false" max="34" min="34" style="40" width="8.83400809716599"/>
    <col collapsed="false" hidden="false" max="1025" min="35" style="42" width="8.83400809716599"/>
  </cols>
  <sheetData>
    <row r="1" s="47" customFormat="true" ht="50.25" hidden="false" customHeight="true" outlineLevel="0" collapsed="false">
      <c r="A1" s="43" t="s">
        <v>50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5"/>
      <c r="AD1" s="45"/>
      <c r="AE1" s="46"/>
      <c r="AH1" s="48"/>
    </row>
    <row r="2" customFormat="false" ht="30" hidden="false" customHeight="true" outlineLevel="0" collapsed="false">
      <c r="A2" s="49" t="s">
        <v>55</v>
      </c>
      <c r="B2" s="50" t="s">
        <v>2</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1" t="n">
        <f aca="false">CalendarYear</f>
        <v>2013</v>
      </c>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true" outlineLevel="0" collapsed="false">
      <c r="A3" s="49"/>
      <c r="B3" s="52" t="str">
        <f aca="false">TEXT(WEEKDAY(DATE(CalendarYear,4,1),1),"aaa")</f>
        <v>Mon</v>
      </c>
      <c r="C3" s="53" t="str">
        <f aca="false">TEXT(WEEKDAY(DATE(CalendarYear,4,2),1),"aaa")</f>
        <v>Tue</v>
      </c>
      <c r="D3" s="53" t="str">
        <f aca="false">TEXT(WEEKDAY(DATE(CalendarYear,4,3),1),"aaa")</f>
        <v>Wed</v>
      </c>
      <c r="E3" s="53" t="str">
        <f aca="false">TEXT(WEEKDAY(DATE(CalendarYear,4,4),1),"aaa")</f>
        <v>Thu</v>
      </c>
      <c r="F3" s="53" t="str">
        <f aca="false">TEXT(WEEKDAY(DATE(CalendarYear,4,5),1),"aaa")</f>
        <v>Fri</v>
      </c>
      <c r="G3" s="53" t="str">
        <f aca="false">TEXT(WEEKDAY(DATE(CalendarYear,4,6),1),"aaa")</f>
        <v>Sat</v>
      </c>
      <c r="H3" s="53" t="str">
        <f aca="false">TEXT(WEEKDAY(DATE(CalendarYear,4,7),1),"aaa")</f>
        <v>Sun</v>
      </c>
      <c r="I3" s="53" t="str">
        <f aca="false">TEXT(WEEKDAY(DATE(CalendarYear,4,8),1),"aaa")</f>
        <v>Mon</v>
      </c>
      <c r="J3" s="53" t="str">
        <f aca="false">TEXT(WEEKDAY(DATE(CalendarYear,4,9),1),"aaa")</f>
        <v>Tue</v>
      </c>
      <c r="K3" s="53" t="str">
        <f aca="false">TEXT(WEEKDAY(DATE(CalendarYear,4,10),1),"aaa")</f>
        <v>Wed</v>
      </c>
      <c r="L3" s="53" t="str">
        <f aca="false">TEXT(WEEKDAY(DATE(CalendarYear,4,11),1),"aaa")</f>
        <v>Thu</v>
      </c>
      <c r="M3" s="53" t="str">
        <f aca="false">TEXT(WEEKDAY(DATE(CalendarYear,4,12),1),"aaa")</f>
        <v>Fri</v>
      </c>
      <c r="N3" s="53" t="str">
        <f aca="false">TEXT(WEEKDAY(DATE(CalendarYear,4,13),1),"aaa")</f>
        <v>Sat</v>
      </c>
      <c r="O3" s="53" t="str">
        <f aca="false">TEXT(WEEKDAY(DATE(CalendarYear,4,14),1),"aaa")</f>
        <v>Sun</v>
      </c>
      <c r="P3" s="53" t="str">
        <f aca="false">TEXT(WEEKDAY(DATE(CalendarYear,4,15),1),"aaa")</f>
        <v>Mon</v>
      </c>
      <c r="Q3" s="53" t="str">
        <f aca="false">TEXT(WEEKDAY(DATE(CalendarYear,4,16),1),"aaa")</f>
        <v>Tue</v>
      </c>
      <c r="R3" s="53" t="str">
        <f aca="false">TEXT(WEEKDAY(DATE(CalendarYear,4,17),1),"aaa")</f>
        <v>Wed</v>
      </c>
      <c r="S3" s="53" t="str">
        <f aca="false">TEXT(WEEKDAY(DATE(CalendarYear,4,18),1),"aaa")</f>
        <v>Thu</v>
      </c>
      <c r="T3" s="53" t="str">
        <f aca="false">TEXT(WEEKDAY(DATE(CalendarYear,4,19),1),"aaa")</f>
        <v>Fri</v>
      </c>
      <c r="U3" s="53" t="str">
        <f aca="false">TEXT(WEEKDAY(DATE(CalendarYear,4,20),1),"aaa")</f>
        <v>Sat</v>
      </c>
      <c r="V3" s="53" t="str">
        <f aca="false">TEXT(WEEKDAY(DATE(CalendarYear,4,21),1),"aaa")</f>
        <v>Sun</v>
      </c>
      <c r="W3" s="53" t="str">
        <f aca="false">TEXT(WEEKDAY(DATE(CalendarYear,4,22),1),"aaa")</f>
        <v>Mon</v>
      </c>
      <c r="X3" s="53" t="str">
        <f aca="false">TEXT(WEEKDAY(DATE(CalendarYear,4,23),1),"aaa")</f>
        <v>Tue</v>
      </c>
      <c r="Y3" s="53" t="str">
        <f aca="false">TEXT(WEEKDAY(DATE(CalendarYear,4,24),1),"aaa")</f>
        <v>Wed</v>
      </c>
      <c r="Z3" s="53" t="str">
        <f aca="false">TEXT(WEEKDAY(DATE(CalendarYear,4,25),1),"aaa")</f>
        <v>Thu</v>
      </c>
      <c r="AA3" s="53" t="str">
        <f aca="false">TEXT(WEEKDAY(DATE(CalendarYear,4,26),1),"aaa")</f>
        <v>Fri</v>
      </c>
      <c r="AB3" s="53" t="str">
        <f aca="false">TEXT(WEEKDAY(DATE(CalendarYear,4,27),1),"aaa")</f>
        <v>Sat</v>
      </c>
      <c r="AC3" s="53" t="str">
        <f aca="false">TEXT(WEEKDAY(DATE(CalendarYear,4,28),1),"aaa")</f>
        <v>Sun</v>
      </c>
      <c r="AD3" s="53" t="str">
        <f aca="false">TEXT(WEEKDAY(DATE(CalendarYear,4,29),1),"aaa")</f>
        <v>Mon</v>
      </c>
      <c r="AE3" s="53" t="str">
        <f aca="false">TEXT(WEEKDAY(DATE(CalendarYear,4,30),1),"aaa")</f>
        <v>Tue</v>
      </c>
      <c r="AF3" s="53"/>
      <c r="AG3" s="51"/>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59" customFormat="true" ht="14" hidden="false" customHeight="false" outlineLevel="0" collapsed="false">
      <c r="A4" s="55" t="s">
        <v>3</v>
      </c>
      <c r="B4" s="56" t="s">
        <v>4</v>
      </c>
      <c r="C4" s="56" t="s">
        <v>5</v>
      </c>
      <c r="D4" s="56" t="s">
        <v>6</v>
      </c>
      <c r="E4" s="56" t="s">
        <v>7</v>
      </c>
      <c r="F4" s="56" t="s">
        <v>8</v>
      </c>
      <c r="G4" s="56" t="s">
        <v>9</v>
      </c>
      <c r="H4" s="56" t="s">
        <v>10</v>
      </c>
      <c r="I4" s="56" t="s">
        <v>11</v>
      </c>
      <c r="J4" s="56" t="s">
        <v>12</v>
      </c>
      <c r="K4" s="56" t="s">
        <v>13</v>
      </c>
      <c r="L4" s="56" t="s">
        <v>14</v>
      </c>
      <c r="M4" s="56" t="s">
        <v>15</v>
      </c>
      <c r="N4" s="56" t="s">
        <v>16</v>
      </c>
      <c r="O4" s="56" t="s">
        <v>17</v>
      </c>
      <c r="P4" s="56" t="s">
        <v>18</v>
      </c>
      <c r="Q4" s="56" t="s">
        <v>19</v>
      </c>
      <c r="R4" s="56" t="s">
        <v>20</v>
      </c>
      <c r="S4" s="56" t="s">
        <v>21</v>
      </c>
      <c r="T4" s="56" t="s">
        <v>22</v>
      </c>
      <c r="U4" s="56" t="s">
        <v>23</v>
      </c>
      <c r="V4" s="56" t="s">
        <v>24</v>
      </c>
      <c r="W4" s="56" t="s">
        <v>25</v>
      </c>
      <c r="X4" s="56" t="s">
        <v>26</v>
      </c>
      <c r="Y4" s="56" t="s">
        <v>27</v>
      </c>
      <c r="Z4" s="56" t="s">
        <v>28</v>
      </c>
      <c r="AA4" s="56" t="s">
        <v>29</v>
      </c>
      <c r="AB4" s="56" t="s">
        <v>30</v>
      </c>
      <c r="AC4" s="56" t="s">
        <v>31</v>
      </c>
      <c r="AD4" s="57" t="s">
        <v>32</v>
      </c>
      <c r="AE4" s="56" t="s">
        <v>33</v>
      </c>
      <c r="AF4" s="56" t="s">
        <v>52</v>
      </c>
      <c r="AG4" s="56" t="s">
        <v>35</v>
      </c>
      <c r="AH4" s="58"/>
    </row>
    <row r="5" customFormat="false" ht="14" hidden="false" customHeight="false" outlineLevel="0" collapsed="false">
      <c r="A5" s="60" t="s">
        <v>36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61" t="e">
        <f aca="false">COUNTA(tblApril[[#this row],[1]:[29]])</f>
        <v>#VALUE!</v>
      </c>
      <c r="AH5" s="58"/>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 hidden="false" customHeight="false" outlineLevel="0" collapsed="false">
      <c r="A6" s="60" t="s">
        <v>38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61" t="e">
        <f aca="false">COUNTA(tblApril[[#this row],[1]:[29]])</f>
        <v>#VALUE!</v>
      </c>
      <c r="AH6" s="58"/>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true" outlineLevel="0" collapsed="false">
      <c r="A7" s="60" t="s">
        <v>41</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61" t="e">
        <f aca="false">COUNTA(tblApril[[#this row],[1]:[29]])</f>
        <v>#VALUE!</v>
      </c>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true" outlineLevel="0" collapsed="false">
      <c r="A8" s="60" t="s">
        <v>42</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61" t="e">
        <f aca="false">COUNTA(tblApril[[#this row],[1]:[29]])</f>
        <v>#VALUE!</v>
      </c>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40" customFormat="true" ht="15" hidden="false" customHeight="true" outlineLevel="0" collapsed="false">
      <c r="A9" s="60" t="s">
        <v>43</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61" t="e">
        <f aca="false">COUNTA(tblApril[[#this row],[1]:[29]])</f>
        <v>#VALUE!</v>
      </c>
    </row>
    <row r="10" customFormat="false" ht="15" hidden="false" customHeight="true" outlineLevel="0" collapsed="false">
      <c r="A10" s="62" t="str">
        <f aca="false">MonthName&amp;" Total"</f>
        <v>April Total</v>
      </c>
      <c r="B10" s="61" t="e">
        <f aca="false">SUBTOTAL(103,tblApril[1])</f>
        <v>#VALUE!</v>
      </c>
      <c r="C10" s="61" t="e">
        <f aca="false">SUBTOTAL(103,tblApril[2])</f>
        <v>#VALUE!</v>
      </c>
      <c r="D10" s="61" t="e">
        <f aca="false">SUBTOTAL(103,tblApril[3])</f>
        <v>#VALUE!</v>
      </c>
      <c r="E10" s="61" t="e">
        <f aca="false">SUBTOTAL(103,tblApril[4])</f>
        <v>#VALUE!</v>
      </c>
      <c r="F10" s="61" t="e">
        <f aca="false">SUBTOTAL(103,tblApril[5])</f>
        <v>#VALUE!</v>
      </c>
      <c r="G10" s="61" t="e">
        <f aca="false">SUBTOTAL(103,tblApril[6])</f>
        <v>#VALUE!</v>
      </c>
      <c r="H10" s="61" t="e">
        <f aca="false">SUBTOTAL(103,tblApril[7])</f>
        <v>#VALUE!</v>
      </c>
      <c r="I10" s="61" t="e">
        <f aca="false">SUBTOTAL(103,tblApril[8])</f>
        <v>#VALUE!</v>
      </c>
      <c r="J10" s="61" t="e">
        <f aca="false">SUBTOTAL(103,tblApril[9])</f>
        <v>#VALUE!</v>
      </c>
      <c r="K10" s="61" t="e">
        <f aca="false">SUBTOTAL(103,tblApril[10])</f>
        <v>#VALUE!</v>
      </c>
      <c r="L10" s="61" t="e">
        <f aca="false">SUBTOTAL(103,tblApril[11])</f>
        <v>#VALUE!</v>
      </c>
      <c r="M10" s="61" t="e">
        <f aca="false">SUBTOTAL(103,tblApril[12])</f>
        <v>#VALUE!</v>
      </c>
      <c r="N10" s="61" t="e">
        <f aca="false">SUBTOTAL(103,tblApril[13])</f>
        <v>#VALUE!</v>
      </c>
      <c r="O10" s="61" t="e">
        <f aca="false">SUBTOTAL(103,tblApril[14])</f>
        <v>#VALUE!</v>
      </c>
      <c r="P10" s="61" t="e">
        <f aca="false">SUBTOTAL(103,tblApril[15])</f>
        <v>#VALUE!</v>
      </c>
      <c r="Q10" s="61" t="e">
        <f aca="false">SUBTOTAL(103,tblApril[16])</f>
        <v>#VALUE!</v>
      </c>
      <c r="R10" s="61" t="e">
        <f aca="false">SUBTOTAL(103,tblApril[17])</f>
        <v>#VALUE!</v>
      </c>
      <c r="S10" s="61" t="e">
        <f aca="false">SUBTOTAL(103,tblApril[18])</f>
        <v>#VALUE!</v>
      </c>
      <c r="T10" s="61" t="e">
        <f aca="false">SUBTOTAL(103,tblApril[19])</f>
        <v>#VALUE!</v>
      </c>
      <c r="U10" s="61" t="e">
        <f aca="false">SUBTOTAL(103,tblApril[20])</f>
        <v>#VALUE!</v>
      </c>
      <c r="V10" s="61" t="e">
        <f aca="false">SUBTOTAL(103,tblApril[21])</f>
        <v>#VALUE!</v>
      </c>
      <c r="W10" s="61" t="e">
        <f aca="false">SUBTOTAL(103,tblApril[22])</f>
        <v>#VALUE!</v>
      </c>
      <c r="X10" s="61" t="e">
        <f aca="false">SUBTOTAL(103,tblApril[23])</f>
        <v>#VALUE!</v>
      </c>
      <c r="Y10" s="61" t="e">
        <f aca="false">SUBTOTAL(103,tblApril[24])</f>
        <v>#VALUE!</v>
      </c>
      <c r="Z10" s="61" t="e">
        <f aca="false">SUBTOTAL(103,tblApril[25])</f>
        <v>#VALUE!</v>
      </c>
      <c r="AA10" s="61" t="e">
        <f aca="false">SUBTOTAL(103,tblApril[26])</f>
        <v>#VALUE!</v>
      </c>
      <c r="AB10" s="61" t="e">
        <f aca="false">SUBTOTAL(103,tblApril[27])</f>
        <v>#VALUE!</v>
      </c>
      <c r="AC10" s="61" t="e">
        <f aca="false">SUBTOTAL(103,tblApril[28])</f>
        <v>#VALUE!</v>
      </c>
      <c r="AD10" s="61" t="e">
        <f aca="false">SUBTOTAL(103,tblApril[29])</f>
        <v>#VALUE!</v>
      </c>
      <c r="AE10" s="61"/>
      <c r="AF10" s="61"/>
      <c r="AG10" s="61" t="e">
        <f aca="false">SUBTOTAL(109,tblApril[total days])</f>
        <v>#VALUE!</v>
      </c>
    </row>
    <row r="11" customFormat="false" ht="15" hidden="false" customHeight="true" outlineLevel="0" collapsed="false">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customFormat="false" ht="15" hidden="false" customHeight="true" outlineLevel="0" collapsed="false">
      <c r="B12" s="64" t="str">
        <f aca="false">January!C13</f>
        <v>Color Key</v>
      </c>
      <c r="C12" s="64"/>
      <c r="D12" s="64"/>
      <c r="E12" s="64"/>
      <c r="F12" s="65"/>
      <c r="G12" s="66" t="str">
        <f aca="false">KeyVacation</f>
        <v>V</v>
      </c>
      <c r="H12" s="67" t="str">
        <f aca="false">KeyVacationLabel</f>
        <v>Vacation</v>
      </c>
      <c r="I12" s="68"/>
      <c r="J12" s="68"/>
      <c r="K12" s="69" t="str">
        <f aca="false">KeyPersonal</f>
        <v>P</v>
      </c>
      <c r="L12" s="67" t="str">
        <f aca="false">KeyPersonalLabel</f>
        <v>Personal</v>
      </c>
      <c r="M12" s="68"/>
      <c r="N12" s="68"/>
      <c r="O12" s="70" t="str">
        <f aca="false">KeySick</f>
        <v>S</v>
      </c>
      <c r="P12" s="67" t="str">
        <f aca="false">KeySickLabel</f>
        <v>Sick</v>
      </c>
      <c r="Q12" s="68"/>
      <c r="R12" s="68"/>
      <c r="S12" s="71" t="n">
        <f aca="false">KeyCustom1</f>
        <v>0</v>
      </c>
      <c r="T12" s="67" t="str">
        <f aca="false">KeyCustom1Label</f>
        <v>Custom 1</v>
      </c>
      <c r="U12" s="72"/>
      <c r="V12" s="68"/>
      <c r="W12" s="73" t="n">
        <f aca="false">KeyCustom2</f>
        <v>0</v>
      </c>
      <c r="X12" s="67" t="str">
        <f aca="false">KeyCustom2Label</f>
        <v>Custom 2</v>
      </c>
      <c r="Y12" s="68"/>
      <c r="Z12" s="72"/>
    </row>
  </sheetData>
  <mergeCells count="4">
    <mergeCell ref="A2:A3"/>
    <mergeCell ref="B2:AF2"/>
    <mergeCell ref="AG2:AG3"/>
    <mergeCell ref="A11:AG11"/>
  </mergeCells>
  <conditionalFormatting sqref="B5:AF9">
    <cfRule type="expression" priority="2" aboveAverage="0" equalAverage="0" bottom="0" percent="0" rank="0" text="" dxfId="0">
      <formula>B5=""</formula>
    </cfRule>
  </conditionalFormatting>
  <conditionalFormatting sqref="B5:AF9">
    <cfRule type="expression" priority="3" aboveAverage="0" equalAverage="0" bottom="0" percent="0" rank="0" text="" dxfId="0">
      <formula>B5=KeyCustom2</formula>
    </cfRule>
    <cfRule type="expression" priority="4" aboveAverage="0" equalAverage="0" bottom="0" percent="0" rank="0" text="" dxfId="1">
      <formula>B5=KeyCustom1</formula>
    </cfRule>
    <cfRule type="expression" priority="5" aboveAverage="0" equalAverage="0" bottom="0" percent="0" rank="0" text="" dxfId="2">
      <formula>B5=KeySick</formula>
    </cfRule>
    <cfRule type="expression" priority="6" aboveAverage="0" equalAverage="0" bottom="0" percent="0" rank="0" text="" dxfId="3">
      <formula>B5=KeyPersonal</formula>
    </cfRule>
    <cfRule type="expression" priority="7" aboveAverage="0" equalAverage="0" bottom="0" percent="0" rank="0" text="" dxfId="4">
      <formula>B5=KeyVacation</formula>
    </cfRule>
  </conditionalFormatting>
  <conditionalFormatting sqref="AG5:AG9">
    <cfRule type="dataBar" priority="8">
      <dataBar>
        <cfvo type="min" val="0"/>
        <cfvo type="formula" val="DATEDIF(DATE(CalendarYear,2,1),DATE(CalendarYear,3,1),&quot;d&quot;)"/>
        <color rgb="FFFFFFFF"/>
      </dataBar>
      <extLst>
        <ext xmlns:x14="http://schemas.microsoft.com/office/spreadsheetml/2009/9/main" uri="{B025F937-C7B1-47D3-B67F-A62EFF666E3E}">
          <x14:id>{E7738FD1-BCC2-4688-A6D7-8DF69088EB16}</x14:id>
        </ext>
      </extLst>
    </cfRule>
  </conditionalFormatting>
  <printOptions headings="false" gridLines="false" gridLinesSet="true" horizontalCentered="false" verticalCentered="false"/>
  <pageMargins left="0.25" right="0.25" top="0.75" bottom="0.75" header="0.511805555555555" footer="0.511805555555555"/>
  <pageSetup paperSize="1"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dataBar" id="{E7738FD1-BCC2-4688-A6D7-8DF69088EB16}">
            <x14:dataBar minLength="0" maxLength="100" axisPosition="automatic">
              <x14:cfvo type="autoMin" value="0"/>
              <x14:cfvo type="formula" value="DATEDIF(DATE(CalendarYear,2,1),DATE(CalendarYear,3,1),&quot;d&quot;)"/>
              <x14:negativeFillColor rgb="FFFF0000"/>
              <x14:axisColor rgb="FF000000"/>
            </x14:dataBar>
          </x14:cfRule>
          <xm:sqref>AG5:AG9</xm:sqref>
        </x14:conditionalFormatting>
      </x14:conditionalFormattings>
    </ext>
  </extLst>
</worksheet>
</file>

<file path=xl/worksheets/sheet5.xml><?xml version="1.0" encoding="utf-8"?>
<worksheet xmlns="http://schemas.openxmlformats.org/spreadsheetml/2006/main" xmlns:r="http://schemas.openxmlformats.org/officeDocument/2006/relationships">
  <sheetPr filterMode="false">
    <tabColor rgb="FFDFE1CA"/>
    <pageSetUpPr fitToPage="true"/>
  </sheetPr>
  <dimension ref="1:12"/>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39" width="24.331983805668"/>
    <col collapsed="false" hidden="false" max="32" min="2" style="40" width="4"/>
    <col collapsed="false" hidden="false" max="33" min="33" style="41" width="13.5060728744939"/>
    <col collapsed="false" hidden="false" max="34" min="34" style="40" width="8.83400809716599"/>
    <col collapsed="false" hidden="false" max="1025" min="35" style="42" width="8.83400809716599"/>
  </cols>
  <sheetData>
    <row r="1" s="47" customFormat="true" ht="50.25" hidden="false" customHeight="true" outlineLevel="0" collapsed="false">
      <c r="A1" s="43" t="s">
        <v>50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5"/>
      <c r="AD1" s="45"/>
      <c r="AE1" s="46"/>
      <c r="AH1" s="48"/>
    </row>
    <row r="2" customFormat="false" ht="30" hidden="false" customHeight="true" outlineLevel="0" collapsed="false">
      <c r="A2" s="49" t="s">
        <v>56</v>
      </c>
      <c r="B2" s="50" t="s">
        <v>2</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1" t="n">
        <f aca="false">CalendarYear</f>
        <v>2013</v>
      </c>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true" outlineLevel="0" collapsed="false">
      <c r="A3" s="49"/>
      <c r="B3" s="52" t="str">
        <f aca="false">TEXT(WEEKDAY(DATE(CalendarYear,5,1),1),"aaa")</f>
        <v>Wed</v>
      </c>
      <c r="C3" s="53" t="str">
        <f aca="false">TEXT(WEEKDAY(DATE(CalendarYear,5,2),1),"aaa")</f>
        <v>Thu</v>
      </c>
      <c r="D3" s="53" t="str">
        <f aca="false">TEXT(WEEKDAY(DATE(CalendarYear,5,3),1),"aaa")</f>
        <v>Fri</v>
      </c>
      <c r="E3" s="53" t="str">
        <f aca="false">TEXT(WEEKDAY(DATE(CalendarYear,5,4),1),"aaa")</f>
        <v>Sat</v>
      </c>
      <c r="F3" s="53" t="str">
        <f aca="false">TEXT(WEEKDAY(DATE(CalendarYear,5,5),1),"aaa")</f>
        <v>Sun</v>
      </c>
      <c r="G3" s="53" t="str">
        <f aca="false">TEXT(WEEKDAY(DATE(CalendarYear,5,6),1),"aaa")</f>
        <v>Mon</v>
      </c>
      <c r="H3" s="53" t="str">
        <f aca="false">TEXT(WEEKDAY(DATE(CalendarYear,5,7),1),"aaa")</f>
        <v>Tue</v>
      </c>
      <c r="I3" s="53" t="str">
        <f aca="false">TEXT(WEEKDAY(DATE(CalendarYear,5,8),1),"aaa")</f>
        <v>Wed</v>
      </c>
      <c r="J3" s="53" t="str">
        <f aca="false">TEXT(WEEKDAY(DATE(CalendarYear,5,9),1),"aaa")</f>
        <v>Thu</v>
      </c>
      <c r="K3" s="53" t="str">
        <f aca="false">TEXT(WEEKDAY(DATE(CalendarYear,5,10),1),"aaa")</f>
        <v>Fri</v>
      </c>
      <c r="L3" s="53" t="str">
        <f aca="false">TEXT(WEEKDAY(DATE(CalendarYear,5,11),1),"aaa")</f>
        <v>Sat</v>
      </c>
      <c r="M3" s="53" t="str">
        <f aca="false">TEXT(WEEKDAY(DATE(CalendarYear,5,12),1),"aaa")</f>
        <v>Sun</v>
      </c>
      <c r="N3" s="53" t="str">
        <f aca="false">TEXT(WEEKDAY(DATE(CalendarYear,5,13),1),"aaa")</f>
        <v>Mon</v>
      </c>
      <c r="O3" s="53" t="str">
        <f aca="false">TEXT(WEEKDAY(DATE(CalendarYear,5,14),1),"aaa")</f>
        <v>Tue</v>
      </c>
      <c r="P3" s="53" t="str">
        <f aca="false">TEXT(WEEKDAY(DATE(CalendarYear,5,15),1),"aaa")</f>
        <v>Wed</v>
      </c>
      <c r="Q3" s="53" t="str">
        <f aca="false">TEXT(WEEKDAY(DATE(CalendarYear,5,16),1),"aaa")</f>
        <v>Thu</v>
      </c>
      <c r="R3" s="53" t="str">
        <f aca="false">TEXT(WEEKDAY(DATE(CalendarYear,5,17),1),"aaa")</f>
        <v>Fri</v>
      </c>
      <c r="S3" s="53" t="str">
        <f aca="false">TEXT(WEEKDAY(DATE(CalendarYear,5,18),1),"aaa")</f>
        <v>Sat</v>
      </c>
      <c r="T3" s="53" t="str">
        <f aca="false">TEXT(WEEKDAY(DATE(CalendarYear,5,19),1),"aaa")</f>
        <v>Sun</v>
      </c>
      <c r="U3" s="53" t="str">
        <f aca="false">TEXT(WEEKDAY(DATE(CalendarYear,5,20),1),"aaa")</f>
        <v>Mon</v>
      </c>
      <c r="V3" s="53" t="str">
        <f aca="false">TEXT(WEEKDAY(DATE(CalendarYear,5,21),1),"aaa")</f>
        <v>Tue</v>
      </c>
      <c r="W3" s="53" t="str">
        <f aca="false">TEXT(WEEKDAY(DATE(CalendarYear,5,22),1),"aaa")</f>
        <v>Wed</v>
      </c>
      <c r="X3" s="53" t="str">
        <f aca="false">TEXT(WEEKDAY(DATE(CalendarYear,5,23),1),"aaa")</f>
        <v>Thu</v>
      </c>
      <c r="Y3" s="53" t="str">
        <f aca="false">TEXT(WEEKDAY(DATE(CalendarYear,5,24),1),"aaa")</f>
        <v>Fri</v>
      </c>
      <c r="Z3" s="53" t="str">
        <f aca="false">TEXT(WEEKDAY(DATE(CalendarYear,5,25),1),"aaa")</f>
        <v>Sat</v>
      </c>
      <c r="AA3" s="53" t="str">
        <f aca="false">TEXT(WEEKDAY(DATE(CalendarYear,5,26),1),"aaa")</f>
        <v>Sun</v>
      </c>
      <c r="AB3" s="53" t="str">
        <f aca="false">TEXT(WEEKDAY(DATE(CalendarYear,5,27),1),"aaa")</f>
        <v>Mon</v>
      </c>
      <c r="AC3" s="53" t="str">
        <f aca="false">TEXT(WEEKDAY(DATE(CalendarYear,5,28),1),"aaa")</f>
        <v>Tue</v>
      </c>
      <c r="AD3" s="53" t="str">
        <f aca="false">TEXT(WEEKDAY(DATE(CalendarYear,5,29),1),"aaa")</f>
        <v>Wed</v>
      </c>
      <c r="AE3" s="53" t="str">
        <f aca="false">TEXT(WEEKDAY(DATE(CalendarYear,5,30),1),"aaa")</f>
        <v>Thu</v>
      </c>
      <c r="AF3" s="53" t="str">
        <f aca="false">TEXT(WEEKDAY(DATE(CalendarYear,5,31),1),"aaa")</f>
        <v>Fri</v>
      </c>
      <c r="AG3" s="51"/>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59" customFormat="true" ht="14" hidden="false" customHeight="false" outlineLevel="0" collapsed="false">
      <c r="A4" s="55" t="s">
        <v>3</v>
      </c>
      <c r="B4" s="56" t="s">
        <v>4</v>
      </c>
      <c r="C4" s="56" t="s">
        <v>5</v>
      </c>
      <c r="D4" s="56" t="s">
        <v>6</v>
      </c>
      <c r="E4" s="56" t="s">
        <v>7</v>
      </c>
      <c r="F4" s="56" t="s">
        <v>8</v>
      </c>
      <c r="G4" s="56" t="s">
        <v>9</v>
      </c>
      <c r="H4" s="56" t="s">
        <v>10</v>
      </c>
      <c r="I4" s="56" t="s">
        <v>11</v>
      </c>
      <c r="J4" s="56" t="s">
        <v>12</v>
      </c>
      <c r="K4" s="56" t="s">
        <v>13</v>
      </c>
      <c r="L4" s="56" t="s">
        <v>14</v>
      </c>
      <c r="M4" s="56" t="s">
        <v>15</v>
      </c>
      <c r="N4" s="56" t="s">
        <v>16</v>
      </c>
      <c r="O4" s="56" t="s">
        <v>17</v>
      </c>
      <c r="P4" s="56" t="s">
        <v>18</v>
      </c>
      <c r="Q4" s="56" t="s">
        <v>19</v>
      </c>
      <c r="R4" s="56" t="s">
        <v>20</v>
      </c>
      <c r="S4" s="56" t="s">
        <v>21</v>
      </c>
      <c r="T4" s="56" t="s">
        <v>22</v>
      </c>
      <c r="U4" s="56" t="s">
        <v>23</v>
      </c>
      <c r="V4" s="56" t="s">
        <v>24</v>
      </c>
      <c r="W4" s="56" t="s">
        <v>25</v>
      </c>
      <c r="X4" s="56" t="s">
        <v>26</v>
      </c>
      <c r="Y4" s="56" t="s">
        <v>27</v>
      </c>
      <c r="Z4" s="56" t="s">
        <v>28</v>
      </c>
      <c r="AA4" s="56" t="s">
        <v>29</v>
      </c>
      <c r="AB4" s="56" t="s">
        <v>30</v>
      </c>
      <c r="AC4" s="56" t="s">
        <v>31</v>
      </c>
      <c r="AD4" s="57" t="s">
        <v>32</v>
      </c>
      <c r="AE4" s="56" t="s">
        <v>33</v>
      </c>
      <c r="AF4" s="56" t="s">
        <v>34</v>
      </c>
      <c r="AG4" s="56" t="s">
        <v>35</v>
      </c>
      <c r="AH4" s="58"/>
    </row>
    <row r="5" customFormat="false" ht="14" hidden="false" customHeight="false" outlineLevel="0" collapsed="false">
      <c r="A5" s="60" t="s">
        <v>36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61" t="e">
        <f aca="false">COUNTA(tblMay[[#this row],[1]:[29]])</f>
        <v>#VALUE!</v>
      </c>
      <c r="AH5" s="58"/>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 hidden="false" customHeight="false" outlineLevel="0" collapsed="false">
      <c r="A6" s="60" t="s">
        <v>38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61" t="e">
        <f aca="false">COUNTA(tblMay[[#this row],[1]:[29]])</f>
        <v>#VALUE!</v>
      </c>
      <c r="AH6" s="58"/>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true" outlineLevel="0" collapsed="false">
      <c r="A7" s="60" t="s">
        <v>41</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61" t="e">
        <f aca="false">COUNTA(tblMay[[#this row],[1]:[29]])</f>
        <v>#VALUE!</v>
      </c>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true" outlineLevel="0" collapsed="false">
      <c r="A8" s="60" t="s">
        <v>42</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61" t="e">
        <f aca="false">COUNTA(tblMay[[#this row],[1]:[29]])</f>
        <v>#VALUE!</v>
      </c>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40" customFormat="true" ht="15" hidden="false" customHeight="true" outlineLevel="0" collapsed="false">
      <c r="A9" s="60" t="s">
        <v>43</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61" t="e">
        <f aca="false">COUNTA(tblMay[[#this row],[1]:[29]])</f>
        <v>#VALUE!</v>
      </c>
    </row>
    <row r="10" customFormat="false" ht="15" hidden="false" customHeight="true" outlineLevel="0" collapsed="false">
      <c r="A10" s="62" t="str">
        <f aca="false">MonthName&amp;" Total"</f>
        <v>May Total</v>
      </c>
      <c r="B10" s="61" t="e">
        <f aca="false">SUBTOTAL(103,tblMay[1])</f>
        <v>#VALUE!</v>
      </c>
      <c r="C10" s="61" t="e">
        <f aca="false">SUBTOTAL(103,tblMay[2])</f>
        <v>#VALUE!</v>
      </c>
      <c r="D10" s="61" t="e">
        <f aca="false">SUBTOTAL(103,tblMay[3])</f>
        <v>#VALUE!</v>
      </c>
      <c r="E10" s="61" t="e">
        <f aca="false">SUBTOTAL(103,tblMay[4])</f>
        <v>#VALUE!</v>
      </c>
      <c r="F10" s="61" t="e">
        <f aca="false">SUBTOTAL(103,tblMay[5])</f>
        <v>#VALUE!</v>
      </c>
      <c r="G10" s="61" t="e">
        <f aca="false">SUBTOTAL(103,tblMay[6])</f>
        <v>#VALUE!</v>
      </c>
      <c r="H10" s="61" t="e">
        <f aca="false">SUBTOTAL(103,tblMay[7])</f>
        <v>#VALUE!</v>
      </c>
      <c r="I10" s="61" t="e">
        <f aca="false">SUBTOTAL(103,tblMay[8])</f>
        <v>#VALUE!</v>
      </c>
      <c r="J10" s="61" t="e">
        <f aca="false">SUBTOTAL(103,tblMay[9])</f>
        <v>#VALUE!</v>
      </c>
      <c r="K10" s="61" t="e">
        <f aca="false">SUBTOTAL(103,tblMay[10])</f>
        <v>#VALUE!</v>
      </c>
      <c r="L10" s="61" t="e">
        <f aca="false">SUBTOTAL(103,tblMay[11])</f>
        <v>#VALUE!</v>
      </c>
      <c r="M10" s="61" t="e">
        <f aca="false">SUBTOTAL(103,tblMay[12])</f>
        <v>#VALUE!</v>
      </c>
      <c r="N10" s="61" t="e">
        <f aca="false">SUBTOTAL(103,tblMay[13])</f>
        <v>#VALUE!</v>
      </c>
      <c r="O10" s="61" t="e">
        <f aca="false">SUBTOTAL(103,tblMay[14])</f>
        <v>#VALUE!</v>
      </c>
      <c r="P10" s="61" t="e">
        <f aca="false">SUBTOTAL(103,tblMay[15])</f>
        <v>#VALUE!</v>
      </c>
      <c r="Q10" s="61" t="e">
        <f aca="false">SUBTOTAL(103,tblMay[16])</f>
        <v>#VALUE!</v>
      </c>
      <c r="R10" s="61" t="e">
        <f aca="false">SUBTOTAL(103,tblMay[17])</f>
        <v>#VALUE!</v>
      </c>
      <c r="S10" s="61" t="e">
        <f aca="false">SUBTOTAL(103,tblMay[18])</f>
        <v>#VALUE!</v>
      </c>
      <c r="T10" s="61" t="e">
        <f aca="false">SUBTOTAL(103,tblMay[19])</f>
        <v>#VALUE!</v>
      </c>
      <c r="U10" s="61" t="e">
        <f aca="false">SUBTOTAL(103,tblMay[20])</f>
        <v>#VALUE!</v>
      </c>
      <c r="V10" s="61" t="e">
        <f aca="false">SUBTOTAL(103,tblMay[21])</f>
        <v>#VALUE!</v>
      </c>
      <c r="W10" s="61" t="e">
        <f aca="false">SUBTOTAL(103,tblMay[22])</f>
        <v>#VALUE!</v>
      </c>
      <c r="X10" s="61" t="e">
        <f aca="false">SUBTOTAL(103,tblMay[23])</f>
        <v>#VALUE!</v>
      </c>
      <c r="Y10" s="61" t="e">
        <f aca="false">SUBTOTAL(103,tblMay[24])</f>
        <v>#VALUE!</v>
      </c>
      <c r="Z10" s="61" t="e">
        <f aca="false">SUBTOTAL(103,tblMay[25])</f>
        <v>#VALUE!</v>
      </c>
      <c r="AA10" s="61" t="e">
        <f aca="false">SUBTOTAL(103,tblMay[26])</f>
        <v>#VALUE!</v>
      </c>
      <c r="AB10" s="61" t="e">
        <f aca="false">SUBTOTAL(103,tblMay[27])</f>
        <v>#VALUE!</v>
      </c>
      <c r="AC10" s="61" t="e">
        <f aca="false">SUBTOTAL(103,tblMay[28])</f>
        <v>#VALUE!</v>
      </c>
      <c r="AD10" s="61" t="e">
        <f aca="false">SUBTOTAL(103,tblMay[29])</f>
        <v>#VALUE!</v>
      </c>
      <c r="AE10" s="61"/>
      <c r="AF10" s="61"/>
      <c r="AG10" s="61" t="e">
        <f aca="false">SUBTOTAL(109,tblMay[total days])</f>
        <v>#VALUE!</v>
      </c>
    </row>
    <row r="11" customFormat="false" ht="15" hidden="false" customHeight="true" outlineLevel="0" collapsed="false">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customFormat="false" ht="15" hidden="false" customHeight="true" outlineLevel="0" collapsed="false">
      <c r="B12" s="64" t="str">
        <f aca="false">January!C13</f>
        <v>Color Key</v>
      </c>
      <c r="C12" s="64"/>
      <c r="D12" s="64"/>
      <c r="E12" s="64"/>
      <c r="F12" s="65"/>
      <c r="G12" s="66" t="str">
        <f aca="false">KeyVacation</f>
        <v>V</v>
      </c>
      <c r="H12" s="67" t="str">
        <f aca="false">KeyVacationLabel</f>
        <v>Vacation</v>
      </c>
      <c r="I12" s="68"/>
      <c r="J12" s="68"/>
      <c r="K12" s="69" t="str">
        <f aca="false">KeyPersonal</f>
        <v>P</v>
      </c>
      <c r="L12" s="67" t="str">
        <f aca="false">KeyPersonalLabel</f>
        <v>Personal</v>
      </c>
      <c r="M12" s="68"/>
      <c r="N12" s="68"/>
      <c r="O12" s="70" t="str">
        <f aca="false">KeySick</f>
        <v>S</v>
      </c>
      <c r="P12" s="67" t="str">
        <f aca="false">KeySickLabel</f>
        <v>Sick</v>
      </c>
      <c r="Q12" s="68"/>
      <c r="R12" s="68"/>
      <c r="S12" s="71" t="n">
        <f aca="false">KeyCustom1</f>
        <v>0</v>
      </c>
      <c r="T12" s="67" t="str">
        <f aca="false">KeyCustom1Label</f>
        <v>Custom 1</v>
      </c>
      <c r="U12" s="72"/>
      <c r="V12" s="68"/>
      <c r="W12" s="73" t="n">
        <f aca="false">KeyCustom2</f>
        <v>0</v>
      </c>
      <c r="X12" s="67" t="str">
        <f aca="false">KeyCustom2Label</f>
        <v>Custom 2</v>
      </c>
      <c r="Y12" s="68"/>
      <c r="Z12" s="72"/>
    </row>
  </sheetData>
  <mergeCells count="4">
    <mergeCell ref="A2:A3"/>
    <mergeCell ref="B2:AF2"/>
    <mergeCell ref="AG2:AG3"/>
    <mergeCell ref="A11:AG11"/>
  </mergeCells>
  <conditionalFormatting sqref="B5:AF9">
    <cfRule type="expression" priority="2" aboveAverage="0" equalAverage="0" bottom="0" percent="0" rank="0" text="" dxfId="0">
      <formula>B5=""</formula>
    </cfRule>
  </conditionalFormatting>
  <conditionalFormatting sqref="B5:AF9">
    <cfRule type="expression" priority="3" aboveAverage="0" equalAverage="0" bottom="0" percent="0" rank="0" text="" dxfId="0">
      <formula>B5=KeyCustom2</formula>
    </cfRule>
    <cfRule type="expression" priority="4" aboveAverage="0" equalAverage="0" bottom="0" percent="0" rank="0" text="" dxfId="1">
      <formula>B5=KeyCustom1</formula>
    </cfRule>
    <cfRule type="expression" priority="5" aboveAverage="0" equalAverage="0" bottom="0" percent="0" rank="0" text="" dxfId="2">
      <formula>B5=KeySick</formula>
    </cfRule>
    <cfRule type="expression" priority="6" aboveAverage="0" equalAverage="0" bottom="0" percent="0" rank="0" text="" dxfId="3">
      <formula>B5=KeyPersonal</formula>
    </cfRule>
    <cfRule type="expression" priority="7" aboveAverage="0" equalAverage="0" bottom="0" percent="0" rank="0" text="" dxfId="4">
      <formula>B5=KeyVacation</formula>
    </cfRule>
  </conditionalFormatting>
  <conditionalFormatting sqref="AG5:AG9">
    <cfRule type="dataBar" priority="8">
      <dataBar>
        <cfvo type="min" val="0"/>
        <cfvo type="formula" val="DATEDIF(DATE(CalendarYear,2,1),DATE(CalendarYear,3,1),&quot;d&quot;)"/>
        <color rgb="FFFFFFFF"/>
      </dataBar>
      <extLst>
        <ext xmlns:x14="http://schemas.microsoft.com/office/spreadsheetml/2009/9/main" uri="{B025F937-C7B1-47D3-B67F-A62EFF666E3E}">
          <x14:id>{AFFBB7C6-E840-4542-9BEE-326777564F35}</x14:id>
        </ext>
      </extLst>
    </cfRule>
  </conditionalFormatting>
  <printOptions headings="false" gridLines="false" gridLinesSet="true" horizontalCentered="false" verticalCentered="false"/>
  <pageMargins left="0.25" right="0.25" top="0.75" bottom="0.75" header="0.511805555555555" footer="0.511805555555555"/>
  <pageSetup paperSize="1"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dataBar" id="{AFFBB7C6-E840-4542-9BEE-326777564F35}">
            <x14:dataBar minLength="0" maxLength="100" axisPosition="automatic">
              <x14:cfvo type="autoMin" value="0"/>
              <x14:cfvo type="formula" value="DATEDIF(DATE(CalendarYear,2,1),DATE(CalendarYear,3,1),&quot;d&quot;)"/>
              <x14:negativeFillColor rgb="FFFF0000"/>
              <x14:axisColor rgb="FF000000"/>
            </x14:dataBar>
          </x14:cfRule>
          <xm:sqref>AG5:AG9</xm:sqref>
        </x14:conditionalFormatting>
      </x14:conditionalFormattings>
    </ext>
  </extLst>
</worksheet>
</file>

<file path=xl/worksheets/sheet6.xml><?xml version="1.0" encoding="utf-8"?>
<worksheet xmlns="http://schemas.openxmlformats.org/spreadsheetml/2006/main" xmlns:r="http://schemas.openxmlformats.org/officeDocument/2006/relationships">
  <sheetPr filterMode="false">
    <tabColor rgb="FFF1F2E8"/>
    <pageSetUpPr fitToPage="true"/>
  </sheetPr>
  <dimension ref="1:12"/>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39" width="24.331983805668"/>
    <col collapsed="false" hidden="false" max="32" min="2" style="40" width="4"/>
    <col collapsed="false" hidden="false" max="33" min="33" style="41" width="13.5060728744939"/>
    <col collapsed="false" hidden="false" max="34" min="34" style="40" width="8.83400809716599"/>
    <col collapsed="false" hidden="false" max="1025" min="35" style="42" width="8.83400809716599"/>
  </cols>
  <sheetData>
    <row r="1" s="47" customFormat="true" ht="50.25" hidden="false" customHeight="true" outlineLevel="0" collapsed="false">
      <c r="A1" s="43" t="s">
        <v>50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5"/>
      <c r="AD1" s="45"/>
      <c r="AE1" s="46"/>
      <c r="AH1" s="48"/>
    </row>
    <row r="2" customFormat="false" ht="30" hidden="false" customHeight="true" outlineLevel="0" collapsed="false">
      <c r="A2" s="49" t="s">
        <v>57</v>
      </c>
      <c r="B2" s="50" t="s">
        <v>2</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1" t="n">
        <f aca="false">CalendarYear</f>
        <v>2013</v>
      </c>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true" outlineLevel="0" collapsed="false">
      <c r="A3" s="49"/>
      <c r="B3" s="52" t="str">
        <f aca="false">TEXT(WEEKDAY(DATE(CalendarYear,6,1),1),"aaa")</f>
        <v>Sat</v>
      </c>
      <c r="C3" s="53" t="str">
        <f aca="false">TEXT(WEEKDAY(DATE(CalendarYear,6,2),1),"aaa")</f>
        <v>Sun</v>
      </c>
      <c r="D3" s="53" t="str">
        <f aca="false">TEXT(WEEKDAY(DATE(CalendarYear,6,3),1),"aaa")</f>
        <v>Mon</v>
      </c>
      <c r="E3" s="53" t="str">
        <f aca="false">TEXT(WEEKDAY(DATE(CalendarYear,6,4),1),"aaa")</f>
        <v>Tue</v>
      </c>
      <c r="F3" s="53" t="str">
        <f aca="false">TEXT(WEEKDAY(DATE(CalendarYear,6,5),1),"aaa")</f>
        <v>Wed</v>
      </c>
      <c r="G3" s="53" t="str">
        <f aca="false">TEXT(WEEKDAY(DATE(CalendarYear,6,6),1),"aaa")</f>
        <v>Thu</v>
      </c>
      <c r="H3" s="53" t="str">
        <f aca="false">TEXT(WEEKDAY(DATE(CalendarYear,6,7),1),"aaa")</f>
        <v>Fri</v>
      </c>
      <c r="I3" s="53" t="str">
        <f aca="false">TEXT(WEEKDAY(DATE(CalendarYear,6,8),1),"aaa")</f>
        <v>Sat</v>
      </c>
      <c r="J3" s="53" t="str">
        <f aca="false">TEXT(WEEKDAY(DATE(CalendarYear,6,9),1),"aaa")</f>
        <v>Sun</v>
      </c>
      <c r="K3" s="53" t="str">
        <f aca="false">TEXT(WEEKDAY(DATE(CalendarYear,6,10),1),"aaa")</f>
        <v>Mon</v>
      </c>
      <c r="L3" s="53" t="str">
        <f aca="false">TEXT(WEEKDAY(DATE(CalendarYear,6,11),1),"aaa")</f>
        <v>Tue</v>
      </c>
      <c r="M3" s="53" t="str">
        <f aca="false">TEXT(WEEKDAY(DATE(CalendarYear,6,12),1),"aaa")</f>
        <v>Wed</v>
      </c>
      <c r="N3" s="53" t="str">
        <f aca="false">TEXT(WEEKDAY(DATE(CalendarYear,6,13),1),"aaa")</f>
        <v>Thu</v>
      </c>
      <c r="O3" s="53" t="str">
        <f aca="false">TEXT(WEEKDAY(DATE(CalendarYear,6,14),1),"aaa")</f>
        <v>Fri</v>
      </c>
      <c r="P3" s="53" t="str">
        <f aca="false">TEXT(WEEKDAY(DATE(CalendarYear,6,15),1),"aaa")</f>
        <v>Sat</v>
      </c>
      <c r="Q3" s="53" t="str">
        <f aca="false">TEXT(WEEKDAY(DATE(CalendarYear,6,16),1),"aaa")</f>
        <v>Sun</v>
      </c>
      <c r="R3" s="53" t="str">
        <f aca="false">TEXT(WEEKDAY(DATE(CalendarYear,6,17),1),"aaa")</f>
        <v>Mon</v>
      </c>
      <c r="S3" s="53" t="str">
        <f aca="false">TEXT(WEEKDAY(DATE(CalendarYear,6,18),1),"aaa")</f>
        <v>Tue</v>
      </c>
      <c r="T3" s="53" t="str">
        <f aca="false">TEXT(WEEKDAY(DATE(CalendarYear,6,19),1),"aaa")</f>
        <v>Wed</v>
      </c>
      <c r="U3" s="53" t="str">
        <f aca="false">TEXT(WEEKDAY(DATE(CalendarYear,6,20),1),"aaa")</f>
        <v>Thu</v>
      </c>
      <c r="V3" s="53" t="str">
        <f aca="false">TEXT(WEEKDAY(DATE(CalendarYear,6,21),1),"aaa")</f>
        <v>Fri</v>
      </c>
      <c r="W3" s="53" t="str">
        <f aca="false">TEXT(WEEKDAY(DATE(CalendarYear,6,22),1),"aaa")</f>
        <v>Sat</v>
      </c>
      <c r="X3" s="53" t="str">
        <f aca="false">TEXT(WEEKDAY(DATE(CalendarYear,6,23),1),"aaa")</f>
        <v>Sun</v>
      </c>
      <c r="Y3" s="53" t="str">
        <f aca="false">TEXT(WEEKDAY(DATE(CalendarYear,6,24),1),"aaa")</f>
        <v>Mon</v>
      </c>
      <c r="Z3" s="53" t="str">
        <f aca="false">TEXT(WEEKDAY(DATE(CalendarYear,6,25),1),"aaa")</f>
        <v>Tue</v>
      </c>
      <c r="AA3" s="53" t="str">
        <f aca="false">TEXT(WEEKDAY(DATE(CalendarYear,6,26),1),"aaa")</f>
        <v>Wed</v>
      </c>
      <c r="AB3" s="53" t="str">
        <f aca="false">TEXT(WEEKDAY(DATE(CalendarYear,6,27),1),"aaa")</f>
        <v>Thu</v>
      </c>
      <c r="AC3" s="53" t="str">
        <f aca="false">TEXT(WEEKDAY(DATE(CalendarYear,6,28),1),"aaa")</f>
        <v>Fri</v>
      </c>
      <c r="AD3" s="53" t="str">
        <f aca="false">TEXT(WEEKDAY(DATE(CalendarYear,6,29),1),"aaa")</f>
        <v>Sat</v>
      </c>
      <c r="AE3" s="53" t="str">
        <f aca="false">TEXT(WEEKDAY(DATE(CalendarYear,6,30),1),"aaa")</f>
        <v>Sun</v>
      </c>
      <c r="AF3" s="53"/>
      <c r="AG3" s="51"/>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59" customFormat="true" ht="14" hidden="false" customHeight="false" outlineLevel="0" collapsed="false">
      <c r="A4" s="55" t="s">
        <v>3</v>
      </c>
      <c r="B4" s="56" t="s">
        <v>4</v>
      </c>
      <c r="C4" s="56" t="s">
        <v>5</v>
      </c>
      <c r="D4" s="56" t="s">
        <v>6</v>
      </c>
      <c r="E4" s="56" t="s">
        <v>7</v>
      </c>
      <c r="F4" s="56" t="s">
        <v>8</v>
      </c>
      <c r="G4" s="56" t="s">
        <v>9</v>
      </c>
      <c r="H4" s="56" t="s">
        <v>10</v>
      </c>
      <c r="I4" s="56" t="s">
        <v>11</v>
      </c>
      <c r="J4" s="56" t="s">
        <v>12</v>
      </c>
      <c r="K4" s="56" t="s">
        <v>13</v>
      </c>
      <c r="L4" s="56" t="s">
        <v>14</v>
      </c>
      <c r="M4" s="56" t="s">
        <v>15</v>
      </c>
      <c r="N4" s="56" t="s">
        <v>16</v>
      </c>
      <c r="O4" s="56" t="s">
        <v>17</v>
      </c>
      <c r="P4" s="56" t="s">
        <v>18</v>
      </c>
      <c r="Q4" s="56" t="s">
        <v>19</v>
      </c>
      <c r="R4" s="56" t="s">
        <v>20</v>
      </c>
      <c r="S4" s="56" t="s">
        <v>21</v>
      </c>
      <c r="T4" s="56" t="s">
        <v>22</v>
      </c>
      <c r="U4" s="56" t="s">
        <v>23</v>
      </c>
      <c r="V4" s="56" t="s">
        <v>24</v>
      </c>
      <c r="W4" s="56" t="s">
        <v>25</v>
      </c>
      <c r="X4" s="56" t="s">
        <v>26</v>
      </c>
      <c r="Y4" s="56" t="s">
        <v>27</v>
      </c>
      <c r="Z4" s="56" t="s">
        <v>28</v>
      </c>
      <c r="AA4" s="56" t="s">
        <v>29</v>
      </c>
      <c r="AB4" s="56" t="s">
        <v>30</v>
      </c>
      <c r="AC4" s="56" t="s">
        <v>31</v>
      </c>
      <c r="AD4" s="57" t="s">
        <v>32</v>
      </c>
      <c r="AE4" s="56" t="s">
        <v>33</v>
      </c>
      <c r="AF4" s="56" t="s">
        <v>52</v>
      </c>
      <c r="AG4" s="56" t="s">
        <v>35</v>
      </c>
      <c r="AH4" s="58"/>
    </row>
    <row r="5" customFormat="false" ht="14" hidden="false" customHeight="false" outlineLevel="0" collapsed="false">
      <c r="A5" s="60" t="s">
        <v>36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61" t="e">
        <f aca="false">COUNTA(tblJune[[#this row],[1]:[29]])</f>
        <v>#VALUE!</v>
      </c>
      <c r="AH5" s="58"/>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 hidden="false" customHeight="false" outlineLevel="0" collapsed="false">
      <c r="A6" s="60" t="s">
        <v>38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61" t="e">
        <f aca="false">COUNTA(tblJune[[#this row],[1]:[29]])</f>
        <v>#VALUE!</v>
      </c>
      <c r="AH6" s="58"/>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true" outlineLevel="0" collapsed="false">
      <c r="A7" s="60" t="s">
        <v>41</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61" t="e">
        <f aca="false">COUNTA(tblJune[[#this row],[1]:[29]])</f>
        <v>#VALUE!</v>
      </c>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true" outlineLevel="0" collapsed="false">
      <c r="A8" s="60" t="s">
        <v>42</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61" t="e">
        <f aca="false">COUNTA(tblJune[[#this row],[1]:[29]])</f>
        <v>#VALUE!</v>
      </c>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40" customFormat="true" ht="15" hidden="false" customHeight="true" outlineLevel="0" collapsed="false">
      <c r="A9" s="60" t="s">
        <v>43</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61" t="e">
        <f aca="false">COUNTA(tblJune[[#this row],[1]:[29]])</f>
        <v>#VALUE!</v>
      </c>
    </row>
    <row r="10" customFormat="false" ht="15" hidden="false" customHeight="true" outlineLevel="0" collapsed="false">
      <c r="A10" s="62" t="str">
        <f aca="false">MonthName&amp;" Total"</f>
        <v>June Total</v>
      </c>
      <c r="B10" s="61" t="e">
        <f aca="false">SUBTOTAL(103,tblJune[1])</f>
        <v>#VALUE!</v>
      </c>
      <c r="C10" s="61" t="e">
        <f aca="false">SUBTOTAL(103,tblJune[2])</f>
        <v>#VALUE!</v>
      </c>
      <c r="D10" s="61" t="e">
        <f aca="false">SUBTOTAL(103,tblJune[3])</f>
        <v>#VALUE!</v>
      </c>
      <c r="E10" s="61" t="e">
        <f aca="false">SUBTOTAL(103,tblJune[4])</f>
        <v>#VALUE!</v>
      </c>
      <c r="F10" s="61" t="e">
        <f aca="false">SUBTOTAL(103,tblJune[5])</f>
        <v>#VALUE!</v>
      </c>
      <c r="G10" s="61" t="e">
        <f aca="false">SUBTOTAL(103,tblJune[6])</f>
        <v>#VALUE!</v>
      </c>
      <c r="H10" s="61" t="e">
        <f aca="false">SUBTOTAL(103,tblJune[7])</f>
        <v>#VALUE!</v>
      </c>
      <c r="I10" s="61" t="e">
        <f aca="false">SUBTOTAL(103,tblJune[8])</f>
        <v>#VALUE!</v>
      </c>
      <c r="J10" s="61" t="e">
        <f aca="false">SUBTOTAL(103,tblJune[9])</f>
        <v>#VALUE!</v>
      </c>
      <c r="K10" s="61" t="e">
        <f aca="false">SUBTOTAL(103,tblJune[10])</f>
        <v>#VALUE!</v>
      </c>
      <c r="L10" s="61" t="e">
        <f aca="false">SUBTOTAL(103,tblJune[11])</f>
        <v>#VALUE!</v>
      </c>
      <c r="M10" s="61" t="e">
        <f aca="false">SUBTOTAL(103,tblJune[12])</f>
        <v>#VALUE!</v>
      </c>
      <c r="N10" s="61" t="e">
        <f aca="false">SUBTOTAL(103,tblJune[13])</f>
        <v>#VALUE!</v>
      </c>
      <c r="O10" s="61" t="e">
        <f aca="false">SUBTOTAL(103,tblJune[14])</f>
        <v>#VALUE!</v>
      </c>
      <c r="P10" s="61" t="e">
        <f aca="false">SUBTOTAL(103,tblJune[15])</f>
        <v>#VALUE!</v>
      </c>
      <c r="Q10" s="61" t="e">
        <f aca="false">SUBTOTAL(103,tblJune[16])</f>
        <v>#VALUE!</v>
      </c>
      <c r="R10" s="61" t="e">
        <f aca="false">SUBTOTAL(103,tblJune[17])</f>
        <v>#VALUE!</v>
      </c>
      <c r="S10" s="61" t="e">
        <f aca="false">SUBTOTAL(103,tblJune[18])</f>
        <v>#VALUE!</v>
      </c>
      <c r="T10" s="61" t="e">
        <f aca="false">SUBTOTAL(103,tblJune[19])</f>
        <v>#VALUE!</v>
      </c>
      <c r="U10" s="61" t="e">
        <f aca="false">SUBTOTAL(103,tblJune[20])</f>
        <v>#VALUE!</v>
      </c>
      <c r="V10" s="61" t="e">
        <f aca="false">SUBTOTAL(103,tblJune[21])</f>
        <v>#VALUE!</v>
      </c>
      <c r="W10" s="61" t="e">
        <f aca="false">SUBTOTAL(103,tblJune[22])</f>
        <v>#VALUE!</v>
      </c>
      <c r="X10" s="61" t="e">
        <f aca="false">SUBTOTAL(103,tblJune[23])</f>
        <v>#VALUE!</v>
      </c>
      <c r="Y10" s="61" t="e">
        <f aca="false">SUBTOTAL(103,tblJune[24])</f>
        <v>#VALUE!</v>
      </c>
      <c r="Z10" s="61" t="e">
        <f aca="false">SUBTOTAL(103,tblJune[25])</f>
        <v>#VALUE!</v>
      </c>
      <c r="AA10" s="61" t="e">
        <f aca="false">SUBTOTAL(103,tblJune[26])</f>
        <v>#VALUE!</v>
      </c>
      <c r="AB10" s="61" t="e">
        <f aca="false">SUBTOTAL(103,tblJune[27])</f>
        <v>#VALUE!</v>
      </c>
      <c r="AC10" s="61" t="e">
        <f aca="false">SUBTOTAL(103,tblJune[28])</f>
        <v>#VALUE!</v>
      </c>
      <c r="AD10" s="61" t="e">
        <f aca="false">SUBTOTAL(103,tblJune[29])</f>
        <v>#VALUE!</v>
      </c>
      <c r="AE10" s="61"/>
      <c r="AF10" s="61"/>
      <c r="AG10" s="61" t="e">
        <f aca="false">SUBTOTAL(109,tblJune[total days])</f>
        <v>#VALUE!</v>
      </c>
    </row>
    <row r="11" customFormat="false" ht="15" hidden="false" customHeight="true" outlineLevel="0" collapsed="false">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customFormat="false" ht="15" hidden="false" customHeight="true" outlineLevel="0" collapsed="false">
      <c r="B12" s="64" t="str">
        <f aca="false">January!C13</f>
        <v>Color Key</v>
      </c>
      <c r="C12" s="64"/>
      <c r="D12" s="64"/>
      <c r="E12" s="64"/>
      <c r="F12" s="65"/>
      <c r="G12" s="66" t="str">
        <f aca="false">KeyVacation</f>
        <v>V</v>
      </c>
      <c r="H12" s="67" t="str">
        <f aca="false">KeyVacationLabel</f>
        <v>Vacation</v>
      </c>
      <c r="I12" s="68"/>
      <c r="J12" s="68"/>
      <c r="K12" s="69" t="str">
        <f aca="false">KeyPersonal</f>
        <v>P</v>
      </c>
      <c r="L12" s="67" t="str">
        <f aca="false">KeyPersonalLabel</f>
        <v>Personal</v>
      </c>
      <c r="M12" s="68"/>
      <c r="N12" s="68"/>
      <c r="O12" s="70" t="str">
        <f aca="false">KeySick</f>
        <v>S</v>
      </c>
      <c r="P12" s="67" t="str">
        <f aca="false">KeySickLabel</f>
        <v>Sick</v>
      </c>
      <c r="Q12" s="68"/>
      <c r="R12" s="68"/>
      <c r="S12" s="71" t="n">
        <f aca="false">KeyCustom1</f>
        <v>0</v>
      </c>
      <c r="T12" s="67" t="str">
        <f aca="false">KeyCustom1Label</f>
        <v>Custom 1</v>
      </c>
      <c r="U12" s="72"/>
      <c r="V12" s="68"/>
      <c r="W12" s="73" t="n">
        <f aca="false">KeyCustom2</f>
        <v>0</v>
      </c>
      <c r="X12" s="67" t="str">
        <f aca="false">KeyCustom2Label</f>
        <v>Custom 2</v>
      </c>
      <c r="Y12" s="68"/>
      <c r="Z12" s="72"/>
    </row>
  </sheetData>
  <mergeCells count="4">
    <mergeCell ref="A2:A3"/>
    <mergeCell ref="B2:AF2"/>
    <mergeCell ref="AG2:AG3"/>
    <mergeCell ref="A11:AG11"/>
  </mergeCells>
  <conditionalFormatting sqref="B5:AF9">
    <cfRule type="expression" priority="2" aboveAverage="0" equalAverage="0" bottom="0" percent="0" rank="0" text="" dxfId="0">
      <formula>B5=""</formula>
    </cfRule>
  </conditionalFormatting>
  <conditionalFormatting sqref="B5:AF9">
    <cfRule type="expression" priority="3" aboveAverage="0" equalAverage="0" bottom="0" percent="0" rank="0" text="" dxfId="0">
      <formula>B5=KeyCustom2</formula>
    </cfRule>
    <cfRule type="expression" priority="4" aboveAverage="0" equalAverage="0" bottom="0" percent="0" rank="0" text="" dxfId="1">
      <formula>B5=KeyCustom1</formula>
    </cfRule>
    <cfRule type="expression" priority="5" aboveAverage="0" equalAverage="0" bottom="0" percent="0" rank="0" text="" dxfId="2">
      <formula>B5=KeySick</formula>
    </cfRule>
    <cfRule type="expression" priority="6" aboveAverage="0" equalAverage="0" bottom="0" percent="0" rank="0" text="" dxfId="3">
      <formula>B5=KeyPersonal</formula>
    </cfRule>
    <cfRule type="expression" priority="7" aboveAverage="0" equalAverage="0" bottom="0" percent="0" rank="0" text="" dxfId="4">
      <formula>B5=KeyVacation</formula>
    </cfRule>
  </conditionalFormatting>
  <conditionalFormatting sqref="AG5:AG9">
    <cfRule type="dataBar" priority="8">
      <dataBar>
        <cfvo type="min" val="0"/>
        <cfvo type="formula" val="DATEDIF(DATE(CalendarYear,2,1),DATE(CalendarYear,3,1),&quot;d&quot;)"/>
        <color rgb="FFFFFFFF"/>
      </dataBar>
      <extLst>
        <ext xmlns:x14="http://schemas.microsoft.com/office/spreadsheetml/2009/9/main" uri="{B025F937-C7B1-47D3-B67F-A62EFF666E3E}">
          <x14:id>{CF6E13A2-AA80-4BCF-8924-13C298A2FD70}</x14:id>
        </ext>
      </extLst>
    </cfRule>
  </conditionalFormatting>
  <printOptions headings="false" gridLines="false" gridLinesSet="true" horizontalCentered="false" verticalCentered="false"/>
  <pageMargins left="0.25" right="0.25" top="0.75" bottom="0.75" header="0.511805555555555" footer="0.511805555555555"/>
  <pageSetup paperSize="1"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dataBar" id="{CF6E13A2-AA80-4BCF-8924-13C298A2FD70}">
            <x14:dataBar minLength="0" maxLength="100" axisPosition="automatic">
              <x14:cfvo type="autoMin" value="0"/>
              <x14:cfvo type="formula" value="DATEDIF(DATE(CalendarYear,2,1),DATE(CalendarYear,3,1),&quot;d&quot;)"/>
              <x14:negativeFillColor rgb="FFFF0000"/>
              <x14:axisColor rgb="FF000000"/>
            </x14:dataBar>
          </x14:cfRule>
          <xm:sqref>AG5:AG9</xm:sqref>
        </x14:conditionalFormatting>
      </x14:conditionalFormattings>
    </ext>
  </extLst>
</worksheet>
</file>

<file path=xl/worksheets/sheet7.xml><?xml version="1.0" encoding="utf-8"?>
<worksheet xmlns="http://schemas.openxmlformats.org/spreadsheetml/2006/main" xmlns:r="http://schemas.openxmlformats.org/officeDocument/2006/relationships">
  <sheetPr filterMode="false">
    <tabColor rgb="FF1D1E11"/>
    <pageSetUpPr fitToPage="true"/>
  </sheetPr>
  <dimension ref="1:12"/>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39" width="24.331983805668"/>
    <col collapsed="false" hidden="false" max="32" min="2" style="40" width="4"/>
    <col collapsed="false" hidden="false" max="33" min="33" style="41" width="13.5060728744939"/>
    <col collapsed="false" hidden="false" max="34" min="34" style="40" width="8.83400809716599"/>
    <col collapsed="false" hidden="false" max="1025" min="35" style="42" width="8.83400809716599"/>
  </cols>
  <sheetData>
    <row r="1" s="47" customFormat="true" ht="50.25" hidden="false" customHeight="true" outlineLevel="0" collapsed="false">
      <c r="A1" s="43" t="s">
        <v>50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5"/>
      <c r="AD1" s="45"/>
      <c r="AE1" s="46"/>
      <c r="AH1" s="48"/>
    </row>
    <row r="2" customFormat="false" ht="30" hidden="false" customHeight="true" outlineLevel="0" collapsed="false">
      <c r="A2" s="49" t="s">
        <v>58</v>
      </c>
      <c r="B2" s="50" t="s">
        <v>2</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1" t="n">
        <f aca="false">CalendarYear</f>
        <v>2013</v>
      </c>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true" outlineLevel="0" collapsed="false">
      <c r="A3" s="49"/>
      <c r="B3" s="52" t="str">
        <f aca="false">TEXT(WEEKDAY(DATE(CalendarYear,7,1),1),"aaa")</f>
        <v>Mon</v>
      </c>
      <c r="C3" s="53" t="str">
        <f aca="false">TEXT(WEEKDAY(DATE(CalendarYear,7,2),1),"aaa")</f>
        <v>Tue</v>
      </c>
      <c r="D3" s="53" t="str">
        <f aca="false">TEXT(WEEKDAY(DATE(CalendarYear,7,3),1),"aaa")</f>
        <v>Wed</v>
      </c>
      <c r="E3" s="53" t="str">
        <f aca="false">TEXT(WEEKDAY(DATE(CalendarYear,7,4),1),"aaa")</f>
        <v>Thu</v>
      </c>
      <c r="F3" s="53" t="str">
        <f aca="false">TEXT(WEEKDAY(DATE(CalendarYear,7,5),1),"aaa")</f>
        <v>Fri</v>
      </c>
      <c r="G3" s="53" t="str">
        <f aca="false">TEXT(WEEKDAY(DATE(CalendarYear,7,6),1),"aaa")</f>
        <v>Sat</v>
      </c>
      <c r="H3" s="53" t="str">
        <f aca="false">TEXT(WEEKDAY(DATE(CalendarYear,7,7),1),"aaa")</f>
        <v>Sun</v>
      </c>
      <c r="I3" s="53" t="str">
        <f aca="false">TEXT(WEEKDAY(DATE(CalendarYear,7,8),1),"aaa")</f>
        <v>Mon</v>
      </c>
      <c r="J3" s="53" t="str">
        <f aca="false">TEXT(WEEKDAY(DATE(CalendarYear,7,9),1),"aaa")</f>
        <v>Tue</v>
      </c>
      <c r="K3" s="53" t="str">
        <f aca="false">TEXT(WEEKDAY(DATE(CalendarYear,7,10),1),"aaa")</f>
        <v>Wed</v>
      </c>
      <c r="L3" s="53" t="str">
        <f aca="false">TEXT(WEEKDAY(DATE(CalendarYear,7,11),1),"aaa")</f>
        <v>Thu</v>
      </c>
      <c r="M3" s="53" t="str">
        <f aca="false">TEXT(WEEKDAY(DATE(CalendarYear,7,12),1),"aaa")</f>
        <v>Fri</v>
      </c>
      <c r="N3" s="53" t="str">
        <f aca="false">TEXT(WEEKDAY(DATE(CalendarYear,7,13),1),"aaa")</f>
        <v>Sat</v>
      </c>
      <c r="O3" s="53" t="str">
        <f aca="false">TEXT(WEEKDAY(DATE(CalendarYear,7,14),1),"aaa")</f>
        <v>Sun</v>
      </c>
      <c r="P3" s="53" t="str">
        <f aca="false">TEXT(WEEKDAY(DATE(CalendarYear,7,15),1),"aaa")</f>
        <v>Mon</v>
      </c>
      <c r="Q3" s="53" t="str">
        <f aca="false">TEXT(WEEKDAY(DATE(CalendarYear,7,16),1),"aaa")</f>
        <v>Tue</v>
      </c>
      <c r="R3" s="53" t="str">
        <f aca="false">TEXT(WEEKDAY(DATE(CalendarYear,7,17),1),"aaa")</f>
        <v>Wed</v>
      </c>
      <c r="S3" s="53" t="str">
        <f aca="false">TEXT(WEEKDAY(DATE(CalendarYear,7,18),1),"aaa")</f>
        <v>Thu</v>
      </c>
      <c r="T3" s="53" t="str">
        <f aca="false">TEXT(WEEKDAY(DATE(CalendarYear,7,19),1),"aaa")</f>
        <v>Fri</v>
      </c>
      <c r="U3" s="53" t="str">
        <f aca="false">TEXT(WEEKDAY(DATE(CalendarYear,7,20),1),"aaa")</f>
        <v>Sat</v>
      </c>
      <c r="V3" s="53" t="str">
        <f aca="false">TEXT(WEEKDAY(DATE(CalendarYear,7,21),1),"aaa")</f>
        <v>Sun</v>
      </c>
      <c r="W3" s="53" t="str">
        <f aca="false">TEXT(WEEKDAY(DATE(CalendarYear,7,22),1),"aaa")</f>
        <v>Mon</v>
      </c>
      <c r="X3" s="53" t="str">
        <f aca="false">TEXT(WEEKDAY(DATE(CalendarYear,7,23),1),"aaa")</f>
        <v>Tue</v>
      </c>
      <c r="Y3" s="53" t="str">
        <f aca="false">TEXT(WEEKDAY(DATE(CalendarYear,7,24),1),"aaa")</f>
        <v>Wed</v>
      </c>
      <c r="Z3" s="53" t="str">
        <f aca="false">TEXT(WEEKDAY(DATE(CalendarYear,7,25),1),"aaa")</f>
        <v>Thu</v>
      </c>
      <c r="AA3" s="53" t="str">
        <f aca="false">TEXT(WEEKDAY(DATE(CalendarYear,7,26),1),"aaa")</f>
        <v>Fri</v>
      </c>
      <c r="AB3" s="53" t="str">
        <f aca="false">TEXT(WEEKDAY(DATE(CalendarYear,7,27),1),"aaa")</f>
        <v>Sat</v>
      </c>
      <c r="AC3" s="53" t="str">
        <f aca="false">TEXT(WEEKDAY(DATE(CalendarYear,7,28),1),"aaa")</f>
        <v>Sun</v>
      </c>
      <c r="AD3" s="53" t="str">
        <f aca="false">TEXT(WEEKDAY(DATE(CalendarYear,7,29),1),"aaa")</f>
        <v>Mon</v>
      </c>
      <c r="AE3" s="53" t="str">
        <f aca="false">TEXT(WEEKDAY(DATE(CalendarYear,7,30),1),"aaa")</f>
        <v>Tue</v>
      </c>
      <c r="AF3" s="53" t="str">
        <f aca="false">TEXT(WEEKDAY(DATE(CalendarYear,7,31),1),"aaa")</f>
        <v>Wed</v>
      </c>
      <c r="AG3" s="51"/>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59" customFormat="true" ht="14" hidden="false" customHeight="false" outlineLevel="0" collapsed="false">
      <c r="A4" s="55" t="s">
        <v>3</v>
      </c>
      <c r="B4" s="56" t="s">
        <v>4</v>
      </c>
      <c r="C4" s="56" t="s">
        <v>5</v>
      </c>
      <c r="D4" s="56" t="s">
        <v>6</v>
      </c>
      <c r="E4" s="56" t="s">
        <v>7</v>
      </c>
      <c r="F4" s="56" t="s">
        <v>8</v>
      </c>
      <c r="G4" s="56" t="s">
        <v>9</v>
      </c>
      <c r="H4" s="56" t="s">
        <v>10</v>
      </c>
      <c r="I4" s="56" t="s">
        <v>11</v>
      </c>
      <c r="J4" s="56" t="s">
        <v>12</v>
      </c>
      <c r="K4" s="56" t="s">
        <v>13</v>
      </c>
      <c r="L4" s="56" t="s">
        <v>14</v>
      </c>
      <c r="M4" s="56" t="s">
        <v>15</v>
      </c>
      <c r="N4" s="56" t="s">
        <v>16</v>
      </c>
      <c r="O4" s="56" t="s">
        <v>17</v>
      </c>
      <c r="P4" s="56" t="s">
        <v>18</v>
      </c>
      <c r="Q4" s="56" t="s">
        <v>19</v>
      </c>
      <c r="R4" s="56" t="s">
        <v>20</v>
      </c>
      <c r="S4" s="56" t="s">
        <v>21</v>
      </c>
      <c r="T4" s="56" t="s">
        <v>22</v>
      </c>
      <c r="U4" s="56" t="s">
        <v>23</v>
      </c>
      <c r="V4" s="56" t="s">
        <v>24</v>
      </c>
      <c r="W4" s="56" t="s">
        <v>25</v>
      </c>
      <c r="X4" s="56" t="s">
        <v>26</v>
      </c>
      <c r="Y4" s="56" t="s">
        <v>27</v>
      </c>
      <c r="Z4" s="56" t="s">
        <v>28</v>
      </c>
      <c r="AA4" s="56" t="s">
        <v>29</v>
      </c>
      <c r="AB4" s="56" t="s">
        <v>30</v>
      </c>
      <c r="AC4" s="56" t="s">
        <v>31</v>
      </c>
      <c r="AD4" s="57" t="s">
        <v>32</v>
      </c>
      <c r="AE4" s="56" t="s">
        <v>33</v>
      </c>
      <c r="AF4" s="56" t="s">
        <v>34</v>
      </c>
      <c r="AG4" s="56" t="s">
        <v>35</v>
      </c>
      <c r="AH4" s="58"/>
    </row>
    <row r="5" customFormat="false" ht="14" hidden="false" customHeight="false" outlineLevel="0" collapsed="false">
      <c r="A5" s="60" t="s">
        <v>36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61" t="e">
        <f aca="false">COUNTA(tblJuly[[#this row],[1]:[29]])</f>
        <v>#VALUE!</v>
      </c>
      <c r="AH5" s="58"/>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 hidden="false" customHeight="false" outlineLevel="0" collapsed="false">
      <c r="A6" s="60" t="s">
        <v>38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61" t="e">
        <f aca="false">COUNTA(tblJuly[[#this row],[1]:[29]])</f>
        <v>#VALUE!</v>
      </c>
      <c r="AH6" s="58"/>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true" outlineLevel="0" collapsed="false">
      <c r="A7" s="60" t="s">
        <v>41</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61" t="e">
        <f aca="false">COUNTA(tblJuly[[#this row],[1]:[29]])</f>
        <v>#VALUE!</v>
      </c>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true" outlineLevel="0" collapsed="false">
      <c r="A8" s="60" t="s">
        <v>42</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61" t="e">
        <f aca="false">COUNTA(tblJuly[[#this row],[1]:[29]])</f>
        <v>#VALUE!</v>
      </c>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40" customFormat="true" ht="15" hidden="false" customHeight="true" outlineLevel="0" collapsed="false">
      <c r="A9" s="60" t="s">
        <v>43</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61" t="e">
        <f aca="false">COUNTA(tblJuly[[#this row],[1]:[29]])</f>
        <v>#VALUE!</v>
      </c>
    </row>
    <row r="10" customFormat="false" ht="15" hidden="false" customHeight="true" outlineLevel="0" collapsed="false">
      <c r="A10" s="62" t="str">
        <f aca="false">MonthName&amp;" Total"</f>
        <v>July Total</v>
      </c>
      <c r="B10" s="61" t="e">
        <f aca="false">SUBTOTAL(103,tblJuly[1])</f>
        <v>#VALUE!</v>
      </c>
      <c r="C10" s="61" t="e">
        <f aca="false">SUBTOTAL(103,tblJuly[2])</f>
        <v>#VALUE!</v>
      </c>
      <c r="D10" s="61" t="e">
        <f aca="false">SUBTOTAL(103,tblJuly[3])</f>
        <v>#VALUE!</v>
      </c>
      <c r="E10" s="61" t="e">
        <f aca="false">SUBTOTAL(103,tblJuly[4])</f>
        <v>#VALUE!</v>
      </c>
      <c r="F10" s="61" t="e">
        <f aca="false">SUBTOTAL(103,tblJuly[5])</f>
        <v>#VALUE!</v>
      </c>
      <c r="G10" s="61" t="e">
        <f aca="false">SUBTOTAL(103,tblJuly[6])</f>
        <v>#VALUE!</v>
      </c>
      <c r="H10" s="61" t="e">
        <f aca="false">SUBTOTAL(103,tblJuly[7])</f>
        <v>#VALUE!</v>
      </c>
      <c r="I10" s="61" t="e">
        <f aca="false">SUBTOTAL(103,tblJuly[8])</f>
        <v>#VALUE!</v>
      </c>
      <c r="J10" s="61" t="e">
        <f aca="false">SUBTOTAL(103,tblJuly[9])</f>
        <v>#VALUE!</v>
      </c>
      <c r="K10" s="61" t="e">
        <f aca="false">SUBTOTAL(103,tblJuly[10])</f>
        <v>#VALUE!</v>
      </c>
      <c r="L10" s="61" t="e">
        <f aca="false">SUBTOTAL(103,tblJuly[11])</f>
        <v>#VALUE!</v>
      </c>
      <c r="M10" s="61" t="e">
        <f aca="false">SUBTOTAL(103,tblJuly[12])</f>
        <v>#VALUE!</v>
      </c>
      <c r="N10" s="61" t="e">
        <f aca="false">SUBTOTAL(103,tblJuly[13])</f>
        <v>#VALUE!</v>
      </c>
      <c r="O10" s="61" t="e">
        <f aca="false">SUBTOTAL(103,tblJuly[14])</f>
        <v>#VALUE!</v>
      </c>
      <c r="P10" s="61" t="e">
        <f aca="false">SUBTOTAL(103,tblJuly[15])</f>
        <v>#VALUE!</v>
      </c>
      <c r="Q10" s="61" t="e">
        <f aca="false">SUBTOTAL(103,tblJuly[16])</f>
        <v>#VALUE!</v>
      </c>
      <c r="R10" s="61" t="e">
        <f aca="false">SUBTOTAL(103,tblJuly[17])</f>
        <v>#VALUE!</v>
      </c>
      <c r="S10" s="61" t="e">
        <f aca="false">SUBTOTAL(103,tblJuly[18])</f>
        <v>#VALUE!</v>
      </c>
      <c r="T10" s="61" t="e">
        <f aca="false">SUBTOTAL(103,tblJuly[19])</f>
        <v>#VALUE!</v>
      </c>
      <c r="U10" s="61" t="e">
        <f aca="false">SUBTOTAL(103,tblJuly[20])</f>
        <v>#VALUE!</v>
      </c>
      <c r="V10" s="61" t="e">
        <f aca="false">SUBTOTAL(103,tblJuly[21])</f>
        <v>#VALUE!</v>
      </c>
      <c r="W10" s="61" t="e">
        <f aca="false">SUBTOTAL(103,tblJuly[22])</f>
        <v>#VALUE!</v>
      </c>
      <c r="X10" s="61" t="e">
        <f aca="false">SUBTOTAL(103,tblJuly[23])</f>
        <v>#VALUE!</v>
      </c>
      <c r="Y10" s="61" t="e">
        <f aca="false">SUBTOTAL(103,tblJuly[24])</f>
        <v>#VALUE!</v>
      </c>
      <c r="Z10" s="61" t="e">
        <f aca="false">SUBTOTAL(103,tblJuly[25])</f>
        <v>#VALUE!</v>
      </c>
      <c r="AA10" s="61" t="e">
        <f aca="false">SUBTOTAL(103,tblJuly[26])</f>
        <v>#VALUE!</v>
      </c>
      <c r="AB10" s="61" t="e">
        <f aca="false">SUBTOTAL(103,tblJuly[27])</f>
        <v>#VALUE!</v>
      </c>
      <c r="AC10" s="61" t="e">
        <f aca="false">SUBTOTAL(103,tblJuly[28])</f>
        <v>#VALUE!</v>
      </c>
      <c r="AD10" s="61" t="e">
        <f aca="false">SUBTOTAL(103,tblJuly[29])</f>
        <v>#VALUE!</v>
      </c>
      <c r="AE10" s="61"/>
      <c r="AF10" s="61"/>
      <c r="AG10" s="61" t="e">
        <f aca="false">SUBTOTAL(109,tblJuly[total days])</f>
        <v>#VALUE!</v>
      </c>
    </row>
    <row r="11" customFormat="false" ht="15" hidden="false" customHeight="true" outlineLevel="0" collapsed="false">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customFormat="false" ht="15" hidden="false" customHeight="true" outlineLevel="0" collapsed="false">
      <c r="B12" s="64" t="str">
        <f aca="false">January!C13</f>
        <v>Color Key</v>
      </c>
      <c r="C12" s="64"/>
      <c r="D12" s="64"/>
      <c r="E12" s="64"/>
      <c r="F12" s="65"/>
      <c r="G12" s="66" t="str">
        <f aca="false">KeyVacation</f>
        <v>V</v>
      </c>
      <c r="H12" s="67" t="str">
        <f aca="false">KeyVacationLabel</f>
        <v>Vacation</v>
      </c>
      <c r="I12" s="68"/>
      <c r="J12" s="68"/>
      <c r="K12" s="69" t="str">
        <f aca="false">KeyPersonal</f>
        <v>P</v>
      </c>
      <c r="L12" s="67" t="str">
        <f aca="false">KeyPersonalLabel</f>
        <v>Personal</v>
      </c>
      <c r="M12" s="68"/>
      <c r="N12" s="68"/>
      <c r="O12" s="70" t="str">
        <f aca="false">KeySick</f>
        <v>S</v>
      </c>
      <c r="P12" s="67" t="str">
        <f aca="false">KeySickLabel</f>
        <v>Sick</v>
      </c>
      <c r="Q12" s="68"/>
      <c r="R12" s="68"/>
      <c r="S12" s="71" t="n">
        <f aca="false">KeyCustom1</f>
        <v>0</v>
      </c>
      <c r="T12" s="67" t="str">
        <f aca="false">KeyCustom1Label</f>
        <v>Custom 1</v>
      </c>
      <c r="U12" s="72"/>
      <c r="V12" s="68"/>
      <c r="W12" s="73" t="n">
        <f aca="false">KeyCustom2</f>
        <v>0</v>
      </c>
      <c r="X12" s="67" t="str">
        <f aca="false">KeyCustom2Label</f>
        <v>Custom 2</v>
      </c>
      <c r="Y12" s="68"/>
      <c r="Z12" s="72"/>
    </row>
  </sheetData>
  <mergeCells count="4">
    <mergeCell ref="A2:A3"/>
    <mergeCell ref="B2:AF2"/>
    <mergeCell ref="AG2:AG3"/>
    <mergeCell ref="A11:AG11"/>
  </mergeCells>
  <conditionalFormatting sqref="B5:AF9">
    <cfRule type="expression" priority="2" aboveAverage="0" equalAverage="0" bottom="0" percent="0" rank="0" text="" dxfId="0">
      <formula>B5=""</formula>
    </cfRule>
  </conditionalFormatting>
  <conditionalFormatting sqref="B5:AF9">
    <cfRule type="expression" priority="3" aboveAverage="0" equalAverage="0" bottom="0" percent="0" rank="0" text="" dxfId="0">
      <formula>B5=KeyCustom2</formula>
    </cfRule>
    <cfRule type="expression" priority="4" aboveAverage="0" equalAverage="0" bottom="0" percent="0" rank="0" text="" dxfId="1">
      <formula>B5=KeyCustom1</formula>
    </cfRule>
    <cfRule type="expression" priority="5" aboveAverage="0" equalAverage="0" bottom="0" percent="0" rank="0" text="" dxfId="2">
      <formula>B5=KeySick</formula>
    </cfRule>
    <cfRule type="expression" priority="6" aboveAverage="0" equalAverage="0" bottom="0" percent="0" rank="0" text="" dxfId="3">
      <formula>B5=KeyPersonal</formula>
    </cfRule>
    <cfRule type="expression" priority="7" aboveAverage="0" equalAverage="0" bottom="0" percent="0" rank="0" text="" dxfId="4">
      <formula>B5=KeyVacation</formula>
    </cfRule>
  </conditionalFormatting>
  <conditionalFormatting sqref="AG5:AG9">
    <cfRule type="dataBar" priority="8">
      <dataBar>
        <cfvo type="min" val="0"/>
        <cfvo type="formula" val="DATEDIF(DATE(CalendarYear,2,1),DATE(CalendarYear,3,1),&quot;d&quot;)"/>
        <color rgb="FFFFFFFF"/>
      </dataBar>
      <extLst>
        <ext xmlns:x14="http://schemas.microsoft.com/office/spreadsheetml/2009/9/main" uri="{B025F937-C7B1-47D3-B67F-A62EFF666E3E}">
          <x14:id>{AB215380-2DE0-47BD-A9B4-9084FF90616E}</x14:id>
        </ext>
      </extLst>
    </cfRule>
  </conditionalFormatting>
  <printOptions headings="false" gridLines="false" gridLinesSet="true" horizontalCentered="false" verticalCentered="false"/>
  <pageMargins left="0.25" right="0.25" top="0.75" bottom="0.75" header="0.511805555555555" footer="0.511805555555555"/>
  <pageSetup paperSize="1"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dataBar" id="{AB215380-2DE0-47BD-A9B4-9084FF90616E}">
            <x14:dataBar minLength="0" maxLength="100" axisPosition="automatic">
              <x14:cfvo type="autoMin" value="0"/>
              <x14:cfvo type="formula" value="DATEDIF(DATE(CalendarYear,2,1),DATE(CalendarYear,3,1),&quot;d&quot;)"/>
              <x14:negativeFillColor rgb="FFFF0000"/>
              <x14:axisColor rgb="FF000000"/>
            </x14:dataBar>
          </x14:cfRule>
          <xm:sqref>AG5:AG9</xm:sqref>
        </x14:conditionalFormatting>
      </x14:conditionalFormattings>
    </ext>
  </extLst>
</worksheet>
</file>

<file path=xl/worksheets/sheet8.xml><?xml version="1.0" encoding="utf-8"?>
<worksheet xmlns="http://schemas.openxmlformats.org/spreadsheetml/2006/main" xmlns:r="http://schemas.openxmlformats.org/officeDocument/2006/relationships">
  <sheetPr filterMode="false">
    <tabColor rgb="FF484C2B"/>
    <pageSetUpPr fitToPage="true"/>
  </sheetPr>
  <dimension ref="1:12"/>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39" width="24.331983805668"/>
    <col collapsed="false" hidden="false" max="32" min="2" style="40" width="4"/>
    <col collapsed="false" hidden="false" max="33" min="33" style="41" width="13.5060728744939"/>
    <col collapsed="false" hidden="false" max="34" min="34" style="40" width="8.83400809716599"/>
    <col collapsed="false" hidden="false" max="1025" min="35" style="42" width="8.83400809716599"/>
  </cols>
  <sheetData>
    <row r="1" s="47" customFormat="true" ht="50.25" hidden="false" customHeight="true" outlineLevel="0" collapsed="false">
      <c r="A1" s="43" t="s">
        <v>50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5"/>
      <c r="AD1" s="45"/>
      <c r="AE1" s="46"/>
      <c r="AH1" s="48"/>
    </row>
    <row r="2" customFormat="false" ht="30" hidden="false" customHeight="true" outlineLevel="0" collapsed="false">
      <c r="A2" s="49" t="s">
        <v>59</v>
      </c>
      <c r="B2" s="50" t="s">
        <v>2</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1" t="n">
        <f aca="false">CalendarYear</f>
        <v>2013</v>
      </c>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true" outlineLevel="0" collapsed="false">
      <c r="A3" s="49"/>
      <c r="B3" s="52" t="str">
        <f aca="false">TEXT(WEEKDAY(DATE(CalendarYear,8,1),1),"aaa")</f>
        <v>Thu</v>
      </c>
      <c r="C3" s="53" t="str">
        <f aca="false">TEXT(WEEKDAY(DATE(CalendarYear,8,2),1),"aaa")</f>
        <v>Fri</v>
      </c>
      <c r="D3" s="53" t="str">
        <f aca="false">TEXT(WEEKDAY(DATE(CalendarYear,8,3),1),"aaa")</f>
        <v>Sat</v>
      </c>
      <c r="E3" s="53" t="str">
        <f aca="false">TEXT(WEEKDAY(DATE(CalendarYear,8,4),1),"aaa")</f>
        <v>Sun</v>
      </c>
      <c r="F3" s="53" t="str">
        <f aca="false">TEXT(WEEKDAY(DATE(CalendarYear,8,5),1),"aaa")</f>
        <v>Mon</v>
      </c>
      <c r="G3" s="53" t="str">
        <f aca="false">TEXT(WEEKDAY(DATE(CalendarYear,8,6),1),"aaa")</f>
        <v>Tue</v>
      </c>
      <c r="H3" s="53" t="str">
        <f aca="false">TEXT(WEEKDAY(DATE(CalendarYear,8,7),1),"aaa")</f>
        <v>Wed</v>
      </c>
      <c r="I3" s="53" t="str">
        <f aca="false">TEXT(WEEKDAY(DATE(CalendarYear,8,8),1),"aaa")</f>
        <v>Thu</v>
      </c>
      <c r="J3" s="53" t="str">
        <f aca="false">TEXT(WEEKDAY(DATE(CalendarYear,8,9),1),"aaa")</f>
        <v>Fri</v>
      </c>
      <c r="K3" s="53" t="str">
        <f aca="false">TEXT(WEEKDAY(DATE(CalendarYear,8,10),1),"aaa")</f>
        <v>Sat</v>
      </c>
      <c r="L3" s="53" t="str">
        <f aca="false">TEXT(WEEKDAY(DATE(CalendarYear,8,11),1),"aaa")</f>
        <v>Sun</v>
      </c>
      <c r="M3" s="53" t="str">
        <f aca="false">TEXT(WEEKDAY(DATE(CalendarYear,8,12),1),"aaa")</f>
        <v>Mon</v>
      </c>
      <c r="N3" s="53" t="str">
        <f aca="false">TEXT(WEEKDAY(DATE(CalendarYear,8,13),1),"aaa")</f>
        <v>Tue</v>
      </c>
      <c r="O3" s="53" t="str">
        <f aca="false">TEXT(WEEKDAY(DATE(CalendarYear,8,14),1),"aaa")</f>
        <v>Wed</v>
      </c>
      <c r="P3" s="53" t="str">
        <f aca="false">TEXT(WEEKDAY(DATE(CalendarYear,8,15),1),"aaa")</f>
        <v>Thu</v>
      </c>
      <c r="Q3" s="53" t="str">
        <f aca="false">TEXT(WEEKDAY(DATE(CalendarYear,8,16),1),"aaa")</f>
        <v>Fri</v>
      </c>
      <c r="R3" s="53" t="str">
        <f aca="false">TEXT(WEEKDAY(DATE(CalendarYear,8,17),1),"aaa")</f>
        <v>Sat</v>
      </c>
      <c r="S3" s="53" t="str">
        <f aca="false">TEXT(WEEKDAY(DATE(CalendarYear,8,18),1),"aaa")</f>
        <v>Sun</v>
      </c>
      <c r="T3" s="53" t="str">
        <f aca="false">TEXT(WEEKDAY(DATE(CalendarYear,8,19),1),"aaa")</f>
        <v>Mon</v>
      </c>
      <c r="U3" s="53" t="str">
        <f aca="false">TEXT(WEEKDAY(DATE(CalendarYear,8,20),1),"aaa")</f>
        <v>Tue</v>
      </c>
      <c r="V3" s="53" t="str">
        <f aca="false">TEXT(WEEKDAY(DATE(CalendarYear,8,21),1),"aaa")</f>
        <v>Wed</v>
      </c>
      <c r="W3" s="53" t="str">
        <f aca="false">TEXT(WEEKDAY(DATE(CalendarYear,8,22),1),"aaa")</f>
        <v>Thu</v>
      </c>
      <c r="X3" s="53" t="str">
        <f aca="false">TEXT(WEEKDAY(DATE(CalendarYear,8,23),1),"aaa")</f>
        <v>Fri</v>
      </c>
      <c r="Y3" s="53" t="str">
        <f aca="false">TEXT(WEEKDAY(DATE(CalendarYear,8,24),1),"aaa")</f>
        <v>Sat</v>
      </c>
      <c r="Z3" s="53" t="str">
        <f aca="false">TEXT(WEEKDAY(DATE(CalendarYear,8,25),1),"aaa")</f>
        <v>Sun</v>
      </c>
      <c r="AA3" s="53" t="str">
        <f aca="false">TEXT(WEEKDAY(DATE(CalendarYear,8,26),1),"aaa")</f>
        <v>Mon</v>
      </c>
      <c r="AB3" s="53" t="str">
        <f aca="false">TEXT(WEEKDAY(DATE(CalendarYear,8,27),1),"aaa")</f>
        <v>Tue</v>
      </c>
      <c r="AC3" s="53" t="str">
        <f aca="false">TEXT(WEEKDAY(DATE(CalendarYear,8,28),1),"aaa")</f>
        <v>Wed</v>
      </c>
      <c r="AD3" s="53" t="str">
        <f aca="false">TEXT(WEEKDAY(DATE(CalendarYear,8,29),1),"aaa")</f>
        <v>Thu</v>
      </c>
      <c r="AE3" s="53" t="str">
        <f aca="false">TEXT(WEEKDAY(DATE(CalendarYear,8,30),1),"aaa")</f>
        <v>Fri</v>
      </c>
      <c r="AF3" s="53" t="str">
        <f aca="false">TEXT(WEEKDAY(DATE(CalendarYear,8,31),1),"aaa")</f>
        <v>Sat</v>
      </c>
      <c r="AG3" s="51"/>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59" customFormat="true" ht="14" hidden="false" customHeight="false" outlineLevel="0" collapsed="false">
      <c r="A4" s="55" t="s">
        <v>3</v>
      </c>
      <c r="B4" s="56" t="s">
        <v>4</v>
      </c>
      <c r="C4" s="56" t="s">
        <v>5</v>
      </c>
      <c r="D4" s="56" t="s">
        <v>6</v>
      </c>
      <c r="E4" s="56" t="s">
        <v>7</v>
      </c>
      <c r="F4" s="56" t="s">
        <v>8</v>
      </c>
      <c r="G4" s="56" t="s">
        <v>9</v>
      </c>
      <c r="H4" s="56" t="s">
        <v>10</v>
      </c>
      <c r="I4" s="56" t="s">
        <v>11</v>
      </c>
      <c r="J4" s="56" t="s">
        <v>12</v>
      </c>
      <c r="K4" s="56" t="s">
        <v>13</v>
      </c>
      <c r="L4" s="56" t="s">
        <v>14</v>
      </c>
      <c r="M4" s="56" t="s">
        <v>15</v>
      </c>
      <c r="N4" s="56" t="s">
        <v>16</v>
      </c>
      <c r="O4" s="56" t="s">
        <v>17</v>
      </c>
      <c r="P4" s="56" t="s">
        <v>18</v>
      </c>
      <c r="Q4" s="56" t="s">
        <v>19</v>
      </c>
      <c r="R4" s="56" t="s">
        <v>20</v>
      </c>
      <c r="S4" s="56" t="s">
        <v>21</v>
      </c>
      <c r="T4" s="56" t="s">
        <v>22</v>
      </c>
      <c r="U4" s="56" t="s">
        <v>23</v>
      </c>
      <c r="V4" s="56" t="s">
        <v>24</v>
      </c>
      <c r="W4" s="56" t="s">
        <v>25</v>
      </c>
      <c r="X4" s="56" t="s">
        <v>26</v>
      </c>
      <c r="Y4" s="56" t="s">
        <v>27</v>
      </c>
      <c r="Z4" s="56" t="s">
        <v>28</v>
      </c>
      <c r="AA4" s="56" t="s">
        <v>29</v>
      </c>
      <c r="AB4" s="56" t="s">
        <v>30</v>
      </c>
      <c r="AC4" s="56" t="s">
        <v>31</v>
      </c>
      <c r="AD4" s="57" t="s">
        <v>32</v>
      </c>
      <c r="AE4" s="56" t="s">
        <v>33</v>
      </c>
      <c r="AF4" s="56" t="s">
        <v>34</v>
      </c>
      <c r="AG4" s="56" t="s">
        <v>35</v>
      </c>
      <c r="AH4" s="58"/>
    </row>
    <row r="5" customFormat="false" ht="14" hidden="false" customHeight="false" outlineLevel="0" collapsed="false">
      <c r="A5" s="60" t="s">
        <v>36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61" t="e">
        <f aca="false">COUNTA(tblAugust[[#this row],[1]:[29]])</f>
        <v>#VALUE!</v>
      </c>
      <c r="AH5" s="58"/>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 hidden="false" customHeight="false" outlineLevel="0" collapsed="false">
      <c r="A6" s="60" t="s">
        <v>38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61" t="e">
        <f aca="false">COUNTA(tblAugust[[#this row],[1]:[29]])</f>
        <v>#VALUE!</v>
      </c>
      <c r="AH6" s="58"/>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true" outlineLevel="0" collapsed="false">
      <c r="A7" s="60" t="s">
        <v>41</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61" t="e">
        <f aca="false">COUNTA(tblAugust[[#this row],[1]:[29]])</f>
        <v>#VALUE!</v>
      </c>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true" outlineLevel="0" collapsed="false">
      <c r="A8" s="60" t="s">
        <v>42</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61" t="e">
        <f aca="false">COUNTA(tblAugust[[#this row],[1]:[29]])</f>
        <v>#VALUE!</v>
      </c>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40" customFormat="true" ht="15" hidden="false" customHeight="true" outlineLevel="0" collapsed="false">
      <c r="A9" s="60" t="s">
        <v>43</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61" t="e">
        <f aca="false">COUNTA(tblAugust[[#this row],[1]:[29]])</f>
        <v>#VALUE!</v>
      </c>
    </row>
    <row r="10" customFormat="false" ht="15" hidden="false" customHeight="true" outlineLevel="0" collapsed="false">
      <c r="A10" s="62" t="str">
        <f aca="false">MonthName&amp;" Total"</f>
        <v>August Total</v>
      </c>
      <c r="B10" s="61" t="e">
        <f aca="false">SUBTOTAL(103,tblAugust[1])</f>
        <v>#VALUE!</v>
      </c>
      <c r="C10" s="61" t="e">
        <f aca="false">SUBTOTAL(103,tblAugust[2])</f>
        <v>#VALUE!</v>
      </c>
      <c r="D10" s="61" t="e">
        <f aca="false">SUBTOTAL(103,tblAugust[3])</f>
        <v>#VALUE!</v>
      </c>
      <c r="E10" s="61" t="e">
        <f aca="false">SUBTOTAL(103,tblAugust[4])</f>
        <v>#VALUE!</v>
      </c>
      <c r="F10" s="61" t="e">
        <f aca="false">SUBTOTAL(103,tblAugust[5])</f>
        <v>#VALUE!</v>
      </c>
      <c r="G10" s="61" t="e">
        <f aca="false">SUBTOTAL(103,tblAugust[6])</f>
        <v>#VALUE!</v>
      </c>
      <c r="H10" s="61" t="e">
        <f aca="false">SUBTOTAL(103,tblAugust[7])</f>
        <v>#VALUE!</v>
      </c>
      <c r="I10" s="61" t="e">
        <f aca="false">SUBTOTAL(103,tblAugust[8])</f>
        <v>#VALUE!</v>
      </c>
      <c r="J10" s="61" t="e">
        <f aca="false">SUBTOTAL(103,tblAugust[9])</f>
        <v>#VALUE!</v>
      </c>
      <c r="K10" s="61" t="e">
        <f aca="false">SUBTOTAL(103,tblAugust[10])</f>
        <v>#VALUE!</v>
      </c>
      <c r="L10" s="61" t="e">
        <f aca="false">SUBTOTAL(103,tblAugust[11])</f>
        <v>#VALUE!</v>
      </c>
      <c r="M10" s="61" t="e">
        <f aca="false">SUBTOTAL(103,tblAugust[12])</f>
        <v>#VALUE!</v>
      </c>
      <c r="N10" s="61" t="e">
        <f aca="false">SUBTOTAL(103,tblAugust[13])</f>
        <v>#VALUE!</v>
      </c>
      <c r="O10" s="61" t="e">
        <f aca="false">SUBTOTAL(103,tblAugust[14])</f>
        <v>#VALUE!</v>
      </c>
      <c r="P10" s="61" t="e">
        <f aca="false">SUBTOTAL(103,tblAugust[15])</f>
        <v>#VALUE!</v>
      </c>
      <c r="Q10" s="61" t="e">
        <f aca="false">SUBTOTAL(103,tblAugust[16])</f>
        <v>#VALUE!</v>
      </c>
      <c r="R10" s="61" t="e">
        <f aca="false">SUBTOTAL(103,tblAugust[17])</f>
        <v>#VALUE!</v>
      </c>
      <c r="S10" s="61" t="e">
        <f aca="false">SUBTOTAL(103,tblAugust[18])</f>
        <v>#VALUE!</v>
      </c>
      <c r="T10" s="61" t="e">
        <f aca="false">SUBTOTAL(103,tblAugust[19])</f>
        <v>#VALUE!</v>
      </c>
      <c r="U10" s="61" t="e">
        <f aca="false">SUBTOTAL(103,tblAugust[20])</f>
        <v>#VALUE!</v>
      </c>
      <c r="V10" s="61" t="e">
        <f aca="false">SUBTOTAL(103,tblAugust[21])</f>
        <v>#VALUE!</v>
      </c>
      <c r="W10" s="61" t="e">
        <f aca="false">SUBTOTAL(103,tblAugust[22])</f>
        <v>#VALUE!</v>
      </c>
      <c r="X10" s="61" t="e">
        <f aca="false">SUBTOTAL(103,tblAugust[23])</f>
        <v>#VALUE!</v>
      </c>
      <c r="Y10" s="61" t="e">
        <f aca="false">SUBTOTAL(103,tblAugust[24])</f>
        <v>#VALUE!</v>
      </c>
      <c r="Z10" s="61" t="e">
        <f aca="false">SUBTOTAL(103,tblAugust[25])</f>
        <v>#VALUE!</v>
      </c>
      <c r="AA10" s="61" t="e">
        <f aca="false">SUBTOTAL(103,tblAugust[26])</f>
        <v>#VALUE!</v>
      </c>
      <c r="AB10" s="61" t="e">
        <f aca="false">SUBTOTAL(103,tblAugust[27])</f>
        <v>#VALUE!</v>
      </c>
      <c r="AC10" s="61" t="e">
        <f aca="false">SUBTOTAL(103,tblAugust[28])</f>
        <v>#VALUE!</v>
      </c>
      <c r="AD10" s="61" t="e">
        <f aca="false">SUBTOTAL(103,tblAugust[29])</f>
        <v>#VALUE!</v>
      </c>
      <c r="AE10" s="61"/>
      <c r="AF10" s="61"/>
      <c r="AG10" s="61" t="e">
        <f aca="false">SUBTOTAL(109,tblAugust[total days])</f>
        <v>#VALUE!</v>
      </c>
    </row>
    <row r="11" customFormat="false" ht="15" hidden="false" customHeight="true" outlineLevel="0" collapsed="false">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customFormat="false" ht="15" hidden="false" customHeight="true" outlineLevel="0" collapsed="false">
      <c r="B12" s="64" t="str">
        <f aca="false">January!C13</f>
        <v>Color Key</v>
      </c>
      <c r="C12" s="64"/>
      <c r="D12" s="64"/>
      <c r="E12" s="64"/>
      <c r="F12" s="65"/>
      <c r="G12" s="66" t="str">
        <f aca="false">KeyVacation</f>
        <v>V</v>
      </c>
      <c r="H12" s="67" t="str">
        <f aca="false">KeyVacationLabel</f>
        <v>Vacation</v>
      </c>
      <c r="I12" s="68"/>
      <c r="J12" s="68"/>
      <c r="K12" s="69" t="str">
        <f aca="false">KeyPersonal</f>
        <v>P</v>
      </c>
      <c r="L12" s="67" t="str">
        <f aca="false">KeyPersonalLabel</f>
        <v>Personal</v>
      </c>
      <c r="M12" s="68"/>
      <c r="N12" s="68"/>
      <c r="O12" s="70" t="str">
        <f aca="false">KeySick</f>
        <v>S</v>
      </c>
      <c r="P12" s="67" t="str">
        <f aca="false">KeySickLabel</f>
        <v>Sick</v>
      </c>
      <c r="Q12" s="68"/>
      <c r="R12" s="68"/>
      <c r="S12" s="71" t="n">
        <f aca="false">KeyCustom1</f>
        <v>0</v>
      </c>
      <c r="T12" s="67" t="str">
        <f aca="false">KeyCustom1Label</f>
        <v>Custom 1</v>
      </c>
      <c r="U12" s="72"/>
      <c r="V12" s="68"/>
      <c r="W12" s="73" t="n">
        <f aca="false">KeyCustom2</f>
        <v>0</v>
      </c>
      <c r="X12" s="67" t="str">
        <f aca="false">KeyCustom2Label</f>
        <v>Custom 2</v>
      </c>
      <c r="Y12" s="68"/>
      <c r="Z12" s="72"/>
    </row>
  </sheetData>
  <mergeCells count="4">
    <mergeCell ref="A2:A3"/>
    <mergeCell ref="B2:AF2"/>
    <mergeCell ref="AG2:AG3"/>
    <mergeCell ref="A11:AG11"/>
  </mergeCells>
  <conditionalFormatting sqref="B5:AF9">
    <cfRule type="expression" priority="2" aboveAverage="0" equalAverage="0" bottom="0" percent="0" rank="0" text="" dxfId="0">
      <formula>B5=""</formula>
    </cfRule>
  </conditionalFormatting>
  <conditionalFormatting sqref="B5:AF9">
    <cfRule type="expression" priority="3" aboveAverage="0" equalAverage="0" bottom="0" percent="0" rank="0" text="" dxfId="0">
      <formula>B5=KeyCustom2</formula>
    </cfRule>
    <cfRule type="expression" priority="4" aboveAverage="0" equalAverage="0" bottom="0" percent="0" rank="0" text="" dxfId="1">
      <formula>B5=KeyCustom1</formula>
    </cfRule>
    <cfRule type="expression" priority="5" aboveAverage="0" equalAverage="0" bottom="0" percent="0" rank="0" text="" dxfId="2">
      <formula>B5=KeySick</formula>
    </cfRule>
    <cfRule type="expression" priority="6" aboveAverage="0" equalAverage="0" bottom="0" percent="0" rank="0" text="" dxfId="3">
      <formula>B5=KeyPersonal</formula>
    </cfRule>
    <cfRule type="expression" priority="7" aboveAverage="0" equalAverage="0" bottom="0" percent="0" rank="0" text="" dxfId="4">
      <formula>B5=KeyVacation</formula>
    </cfRule>
  </conditionalFormatting>
  <conditionalFormatting sqref="AG5:AG9">
    <cfRule type="dataBar" priority="8">
      <dataBar>
        <cfvo type="min" val="0"/>
        <cfvo type="formula" val="DATEDIF(DATE(CalendarYear,2,1),DATE(CalendarYear,3,1),&quot;d&quot;)"/>
        <color rgb="FFFFFFFF"/>
      </dataBar>
      <extLst>
        <ext xmlns:x14="http://schemas.microsoft.com/office/spreadsheetml/2009/9/main" uri="{B025F937-C7B1-47D3-B67F-A62EFF666E3E}">
          <x14:id>{5C4F2749-1810-428C-B2D9-235D6B3CDDAB}</x14:id>
        </ext>
      </extLst>
    </cfRule>
  </conditionalFormatting>
  <printOptions headings="false" gridLines="false" gridLinesSet="true" horizontalCentered="false" verticalCentered="false"/>
  <pageMargins left="0.25" right="0.25" top="0.75" bottom="0.75" header="0.511805555555555" footer="0.511805555555555"/>
  <pageSetup paperSize="1"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dataBar" id="{5C4F2749-1810-428C-B2D9-235D6B3CDDAB}">
            <x14:dataBar minLength="0" maxLength="100" axisPosition="automatic">
              <x14:cfvo type="autoMin" value="0"/>
              <x14:cfvo type="formula" value="DATEDIF(DATE(CalendarYear,2,1),DATE(CalendarYear,3,1),&quot;d&quot;)"/>
              <x14:negativeFillColor rgb="FFFF0000"/>
              <x14:axisColor rgb="FF000000"/>
            </x14:dataBar>
          </x14:cfRule>
          <xm:sqref>AG5:AG9</xm:sqref>
        </x14:conditionalFormatting>
      </x14:conditionalFormattings>
    </ext>
  </extLst>
</worksheet>
</file>

<file path=xl/worksheets/sheet9.xml><?xml version="1.0" encoding="utf-8"?>
<worksheet xmlns="http://schemas.openxmlformats.org/spreadsheetml/2006/main" xmlns:r="http://schemas.openxmlformats.org/officeDocument/2006/relationships">
  <sheetPr filterMode="false">
    <tabColor rgb="FF919756"/>
    <pageSetUpPr fitToPage="true"/>
  </sheetPr>
  <dimension ref="1:12"/>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39" width="24.331983805668"/>
    <col collapsed="false" hidden="false" max="32" min="2" style="40" width="4"/>
    <col collapsed="false" hidden="false" max="33" min="33" style="41" width="13.5060728744939"/>
    <col collapsed="false" hidden="false" max="34" min="34" style="40" width="8.83400809716599"/>
    <col collapsed="false" hidden="false" max="1025" min="35" style="42" width="8.83400809716599"/>
  </cols>
  <sheetData>
    <row r="1" s="47" customFormat="true" ht="50.25" hidden="false" customHeight="true" outlineLevel="0" collapsed="false">
      <c r="A1" s="43" t="s">
        <v>50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5"/>
      <c r="AD1" s="45"/>
      <c r="AE1" s="46"/>
      <c r="AH1" s="48"/>
    </row>
    <row r="2" customFormat="false" ht="30" hidden="false" customHeight="true" outlineLevel="0" collapsed="false">
      <c r="A2" s="49" t="s">
        <v>60</v>
      </c>
      <c r="B2" s="50" t="s">
        <v>2</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1" t="n">
        <f aca="false">CalendarYear</f>
        <v>2013</v>
      </c>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true" outlineLevel="0" collapsed="false">
      <c r="A3" s="49"/>
      <c r="B3" s="52" t="str">
        <f aca="false">TEXT(WEEKDAY(DATE(CalendarYear,9,1),1),"aaa")</f>
        <v>Sun</v>
      </c>
      <c r="C3" s="53" t="str">
        <f aca="false">TEXT(WEEKDAY(DATE(CalendarYear,9,2),1),"aaa")</f>
        <v>Mon</v>
      </c>
      <c r="D3" s="53" t="str">
        <f aca="false">TEXT(WEEKDAY(DATE(CalendarYear,9,3),1),"aaa")</f>
        <v>Tue</v>
      </c>
      <c r="E3" s="53" t="str">
        <f aca="false">TEXT(WEEKDAY(DATE(CalendarYear,9,4),1),"aaa")</f>
        <v>Wed</v>
      </c>
      <c r="F3" s="53" t="str">
        <f aca="false">TEXT(WEEKDAY(DATE(CalendarYear,9,5),1),"aaa")</f>
        <v>Thu</v>
      </c>
      <c r="G3" s="53" t="str">
        <f aca="false">TEXT(WEEKDAY(DATE(CalendarYear,9,6),1),"aaa")</f>
        <v>Fri</v>
      </c>
      <c r="H3" s="53" t="str">
        <f aca="false">TEXT(WEEKDAY(DATE(CalendarYear,9,7),1),"aaa")</f>
        <v>Sat</v>
      </c>
      <c r="I3" s="53" t="str">
        <f aca="false">TEXT(WEEKDAY(DATE(CalendarYear,9,8),1),"aaa")</f>
        <v>Sun</v>
      </c>
      <c r="J3" s="53" t="str">
        <f aca="false">TEXT(WEEKDAY(DATE(CalendarYear,9,9),1),"aaa")</f>
        <v>Mon</v>
      </c>
      <c r="K3" s="53" t="str">
        <f aca="false">TEXT(WEEKDAY(DATE(CalendarYear,9,10),1),"aaa")</f>
        <v>Tue</v>
      </c>
      <c r="L3" s="53" t="str">
        <f aca="false">TEXT(WEEKDAY(DATE(CalendarYear,9,11),1),"aaa")</f>
        <v>Wed</v>
      </c>
      <c r="M3" s="53" t="str">
        <f aca="false">TEXT(WEEKDAY(DATE(CalendarYear,9,12),1),"aaa")</f>
        <v>Thu</v>
      </c>
      <c r="N3" s="53" t="str">
        <f aca="false">TEXT(WEEKDAY(DATE(CalendarYear,9,13),1),"aaa")</f>
        <v>Fri</v>
      </c>
      <c r="O3" s="53" t="str">
        <f aca="false">TEXT(WEEKDAY(DATE(CalendarYear,9,14),1),"aaa")</f>
        <v>Sat</v>
      </c>
      <c r="P3" s="53" t="str">
        <f aca="false">TEXT(WEEKDAY(DATE(CalendarYear,9,15),1),"aaa")</f>
        <v>Sun</v>
      </c>
      <c r="Q3" s="53" t="str">
        <f aca="false">TEXT(WEEKDAY(DATE(CalendarYear,9,16),1),"aaa")</f>
        <v>Mon</v>
      </c>
      <c r="R3" s="53" t="str">
        <f aca="false">TEXT(WEEKDAY(DATE(CalendarYear,9,17),1),"aaa")</f>
        <v>Tue</v>
      </c>
      <c r="S3" s="53" t="str">
        <f aca="false">TEXT(WEEKDAY(DATE(CalendarYear,9,18),1),"aaa")</f>
        <v>Wed</v>
      </c>
      <c r="T3" s="53" t="str">
        <f aca="false">TEXT(WEEKDAY(DATE(CalendarYear,9,19),1),"aaa")</f>
        <v>Thu</v>
      </c>
      <c r="U3" s="53" t="str">
        <f aca="false">TEXT(WEEKDAY(DATE(CalendarYear,9,20),1),"aaa")</f>
        <v>Fri</v>
      </c>
      <c r="V3" s="53" t="str">
        <f aca="false">TEXT(WEEKDAY(DATE(CalendarYear,9,21),1),"aaa")</f>
        <v>Sat</v>
      </c>
      <c r="W3" s="53" t="str">
        <f aca="false">TEXT(WEEKDAY(DATE(CalendarYear,9,22),1),"aaa")</f>
        <v>Sun</v>
      </c>
      <c r="X3" s="53" t="str">
        <f aca="false">TEXT(WEEKDAY(DATE(CalendarYear,9,23),1),"aaa")</f>
        <v>Mon</v>
      </c>
      <c r="Y3" s="53" t="str">
        <f aca="false">TEXT(WEEKDAY(DATE(CalendarYear,9,24),1),"aaa")</f>
        <v>Tue</v>
      </c>
      <c r="Z3" s="53" t="str">
        <f aca="false">TEXT(WEEKDAY(DATE(CalendarYear,9,25),1),"aaa")</f>
        <v>Wed</v>
      </c>
      <c r="AA3" s="53" t="str">
        <f aca="false">TEXT(WEEKDAY(DATE(CalendarYear,9,26),1),"aaa")</f>
        <v>Thu</v>
      </c>
      <c r="AB3" s="53" t="str">
        <f aca="false">TEXT(WEEKDAY(DATE(CalendarYear,9,27),1),"aaa")</f>
        <v>Fri</v>
      </c>
      <c r="AC3" s="53" t="str">
        <f aca="false">TEXT(WEEKDAY(DATE(CalendarYear,9,28),1),"aaa")</f>
        <v>Sat</v>
      </c>
      <c r="AD3" s="53" t="str">
        <f aca="false">TEXT(WEEKDAY(DATE(CalendarYear,9,29),1),"aaa")</f>
        <v>Sun</v>
      </c>
      <c r="AE3" s="53" t="str">
        <f aca="false">TEXT(WEEKDAY(DATE(CalendarYear,9,30),1),"aaa")</f>
        <v>Mon</v>
      </c>
      <c r="AF3" s="53"/>
      <c r="AG3" s="51"/>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59" customFormat="true" ht="14" hidden="false" customHeight="false" outlineLevel="0" collapsed="false">
      <c r="A4" s="55" t="s">
        <v>3</v>
      </c>
      <c r="B4" s="56" t="s">
        <v>4</v>
      </c>
      <c r="C4" s="56" t="s">
        <v>5</v>
      </c>
      <c r="D4" s="56" t="s">
        <v>6</v>
      </c>
      <c r="E4" s="56" t="s">
        <v>7</v>
      </c>
      <c r="F4" s="56" t="s">
        <v>8</v>
      </c>
      <c r="G4" s="56" t="s">
        <v>9</v>
      </c>
      <c r="H4" s="56" t="s">
        <v>10</v>
      </c>
      <c r="I4" s="56" t="s">
        <v>11</v>
      </c>
      <c r="J4" s="56" t="s">
        <v>12</v>
      </c>
      <c r="K4" s="56" t="s">
        <v>13</v>
      </c>
      <c r="L4" s="56" t="s">
        <v>14</v>
      </c>
      <c r="M4" s="56" t="s">
        <v>15</v>
      </c>
      <c r="N4" s="56" t="s">
        <v>16</v>
      </c>
      <c r="O4" s="56" t="s">
        <v>17</v>
      </c>
      <c r="P4" s="56" t="s">
        <v>18</v>
      </c>
      <c r="Q4" s="56" t="s">
        <v>19</v>
      </c>
      <c r="R4" s="56" t="s">
        <v>20</v>
      </c>
      <c r="S4" s="56" t="s">
        <v>21</v>
      </c>
      <c r="T4" s="56" t="s">
        <v>22</v>
      </c>
      <c r="U4" s="56" t="s">
        <v>23</v>
      </c>
      <c r="V4" s="56" t="s">
        <v>24</v>
      </c>
      <c r="W4" s="56" t="s">
        <v>25</v>
      </c>
      <c r="X4" s="56" t="s">
        <v>26</v>
      </c>
      <c r="Y4" s="56" t="s">
        <v>27</v>
      </c>
      <c r="Z4" s="56" t="s">
        <v>28</v>
      </c>
      <c r="AA4" s="56" t="s">
        <v>29</v>
      </c>
      <c r="AB4" s="56" t="s">
        <v>30</v>
      </c>
      <c r="AC4" s="56" t="s">
        <v>31</v>
      </c>
      <c r="AD4" s="57" t="s">
        <v>32</v>
      </c>
      <c r="AE4" s="56" t="s">
        <v>33</v>
      </c>
      <c r="AF4" s="56" t="s">
        <v>52</v>
      </c>
      <c r="AG4" s="56" t="s">
        <v>35</v>
      </c>
      <c r="AH4" s="58"/>
    </row>
    <row r="5" customFormat="false" ht="14" hidden="false" customHeight="false" outlineLevel="0" collapsed="false">
      <c r="A5" s="60" t="s">
        <v>36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61" t="e">
        <f aca="false">COUNTA(tblSeptember[[#this row],[1]:[29]])</f>
        <v>#VALUE!</v>
      </c>
      <c r="AH5" s="58"/>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 hidden="false" customHeight="false" outlineLevel="0" collapsed="false">
      <c r="A6" s="60" t="s">
        <v>38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61" t="e">
        <f aca="false">COUNTA(tblSeptember[[#this row],[1]:[29]])</f>
        <v>#VALUE!</v>
      </c>
      <c r="AH6" s="58"/>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true" outlineLevel="0" collapsed="false">
      <c r="A7" s="60" t="s">
        <v>41</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61" t="e">
        <f aca="false">COUNTA(tblSeptember[[#this row],[1]:[29]])</f>
        <v>#VALUE!</v>
      </c>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true" outlineLevel="0" collapsed="false">
      <c r="A8" s="60" t="s">
        <v>42</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61" t="e">
        <f aca="false">COUNTA(tblSeptember[[#this row],[1]:[29]])</f>
        <v>#VALUE!</v>
      </c>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40" customFormat="true" ht="15" hidden="false" customHeight="true" outlineLevel="0" collapsed="false">
      <c r="A9" s="60" t="s">
        <v>43</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61" t="e">
        <f aca="false">COUNTA(tblSeptember[[#this row],[1]:[29]])</f>
        <v>#VALUE!</v>
      </c>
    </row>
    <row r="10" customFormat="false" ht="15" hidden="false" customHeight="true" outlineLevel="0" collapsed="false">
      <c r="A10" s="62" t="str">
        <f aca="false">MonthName&amp;" Total"</f>
        <v>September Total</v>
      </c>
      <c r="B10" s="61" t="e">
        <f aca="false">SUBTOTAL(103,tblSeptember[1])</f>
        <v>#VALUE!</v>
      </c>
      <c r="C10" s="61" t="e">
        <f aca="false">SUBTOTAL(103,tblSeptember[2])</f>
        <v>#VALUE!</v>
      </c>
      <c r="D10" s="61" t="e">
        <f aca="false">SUBTOTAL(103,tblSeptember[3])</f>
        <v>#VALUE!</v>
      </c>
      <c r="E10" s="61" t="e">
        <f aca="false">SUBTOTAL(103,tblSeptember[4])</f>
        <v>#VALUE!</v>
      </c>
      <c r="F10" s="61" t="e">
        <f aca="false">SUBTOTAL(103,tblSeptember[5])</f>
        <v>#VALUE!</v>
      </c>
      <c r="G10" s="61" t="e">
        <f aca="false">SUBTOTAL(103,tblSeptember[6])</f>
        <v>#VALUE!</v>
      </c>
      <c r="H10" s="61" t="e">
        <f aca="false">SUBTOTAL(103,tblSeptember[7])</f>
        <v>#VALUE!</v>
      </c>
      <c r="I10" s="61" t="e">
        <f aca="false">SUBTOTAL(103,tblSeptember[8])</f>
        <v>#VALUE!</v>
      </c>
      <c r="J10" s="61" t="e">
        <f aca="false">SUBTOTAL(103,tblSeptember[9])</f>
        <v>#VALUE!</v>
      </c>
      <c r="K10" s="61" t="e">
        <f aca="false">SUBTOTAL(103,tblSeptember[10])</f>
        <v>#VALUE!</v>
      </c>
      <c r="L10" s="61" t="e">
        <f aca="false">SUBTOTAL(103,tblSeptember[11])</f>
        <v>#VALUE!</v>
      </c>
      <c r="M10" s="61" t="e">
        <f aca="false">SUBTOTAL(103,tblSeptember[12])</f>
        <v>#VALUE!</v>
      </c>
      <c r="N10" s="61" t="e">
        <f aca="false">SUBTOTAL(103,tblSeptember[13])</f>
        <v>#VALUE!</v>
      </c>
      <c r="O10" s="61" t="e">
        <f aca="false">SUBTOTAL(103,tblSeptember[14])</f>
        <v>#VALUE!</v>
      </c>
      <c r="P10" s="61" t="e">
        <f aca="false">SUBTOTAL(103,tblSeptember[15])</f>
        <v>#VALUE!</v>
      </c>
      <c r="Q10" s="61" t="e">
        <f aca="false">SUBTOTAL(103,tblSeptember[16])</f>
        <v>#VALUE!</v>
      </c>
      <c r="R10" s="61" t="e">
        <f aca="false">SUBTOTAL(103,tblSeptember[17])</f>
        <v>#VALUE!</v>
      </c>
      <c r="S10" s="61" t="e">
        <f aca="false">SUBTOTAL(103,tblSeptember[18])</f>
        <v>#VALUE!</v>
      </c>
      <c r="T10" s="61" t="e">
        <f aca="false">SUBTOTAL(103,tblSeptember[19])</f>
        <v>#VALUE!</v>
      </c>
      <c r="U10" s="61" t="e">
        <f aca="false">SUBTOTAL(103,tblSeptember[20])</f>
        <v>#VALUE!</v>
      </c>
      <c r="V10" s="61" t="e">
        <f aca="false">SUBTOTAL(103,tblSeptember[21])</f>
        <v>#VALUE!</v>
      </c>
      <c r="W10" s="61" t="e">
        <f aca="false">SUBTOTAL(103,tblSeptember[22])</f>
        <v>#VALUE!</v>
      </c>
      <c r="X10" s="61" t="e">
        <f aca="false">SUBTOTAL(103,tblSeptember[23])</f>
        <v>#VALUE!</v>
      </c>
      <c r="Y10" s="61" t="e">
        <f aca="false">SUBTOTAL(103,tblSeptember[24])</f>
        <v>#VALUE!</v>
      </c>
      <c r="Z10" s="61" t="e">
        <f aca="false">SUBTOTAL(103,tblSeptember[25])</f>
        <v>#VALUE!</v>
      </c>
      <c r="AA10" s="61" t="e">
        <f aca="false">SUBTOTAL(103,tblSeptember[26])</f>
        <v>#VALUE!</v>
      </c>
      <c r="AB10" s="61" t="e">
        <f aca="false">SUBTOTAL(103,tblSeptember[27])</f>
        <v>#VALUE!</v>
      </c>
      <c r="AC10" s="61" t="e">
        <f aca="false">SUBTOTAL(103,tblSeptember[28])</f>
        <v>#VALUE!</v>
      </c>
      <c r="AD10" s="61" t="e">
        <f aca="false">SUBTOTAL(103,tblSeptember[29])</f>
        <v>#VALUE!</v>
      </c>
      <c r="AE10" s="61"/>
      <c r="AF10" s="61"/>
      <c r="AG10" s="61" t="e">
        <f aca="false">SUBTOTAL(109,tblSeptember[total days])</f>
        <v>#VALUE!</v>
      </c>
    </row>
    <row r="11" customFormat="false" ht="15" hidden="false" customHeight="true" outlineLevel="0" collapsed="false">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customFormat="false" ht="15" hidden="false" customHeight="true" outlineLevel="0" collapsed="false">
      <c r="B12" s="64" t="str">
        <f aca="false">January!C13</f>
        <v>Color Key</v>
      </c>
      <c r="C12" s="64"/>
      <c r="D12" s="64"/>
      <c r="E12" s="64"/>
      <c r="F12" s="65"/>
      <c r="G12" s="66" t="str">
        <f aca="false">KeyVacation</f>
        <v>V</v>
      </c>
      <c r="H12" s="67" t="str">
        <f aca="false">KeyVacationLabel</f>
        <v>Vacation</v>
      </c>
      <c r="I12" s="68"/>
      <c r="J12" s="68"/>
      <c r="K12" s="69" t="str">
        <f aca="false">KeyPersonal</f>
        <v>P</v>
      </c>
      <c r="L12" s="67" t="str">
        <f aca="false">KeyPersonalLabel</f>
        <v>Personal</v>
      </c>
      <c r="M12" s="68"/>
      <c r="N12" s="68"/>
      <c r="O12" s="70" t="str">
        <f aca="false">KeySick</f>
        <v>S</v>
      </c>
      <c r="P12" s="67" t="str">
        <f aca="false">KeySickLabel</f>
        <v>Sick</v>
      </c>
      <c r="Q12" s="68"/>
      <c r="R12" s="68"/>
      <c r="S12" s="71" t="n">
        <f aca="false">KeyCustom1</f>
        <v>0</v>
      </c>
      <c r="T12" s="67" t="str">
        <f aca="false">KeyCustom1Label</f>
        <v>Custom 1</v>
      </c>
      <c r="U12" s="72"/>
      <c r="V12" s="68"/>
      <c r="W12" s="73" t="n">
        <f aca="false">KeyCustom2</f>
        <v>0</v>
      </c>
      <c r="X12" s="67" t="str">
        <f aca="false">KeyCustom2Label</f>
        <v>Custom 2</v>
      </c>
      <c r="Y12" s="68"/>
      <c r="Z12" s="72"/>
    </row>
  </sheetData>
  <mergeCells count="4">
    <mergeCell ref="A2:A3"/>
    <mergeCell ref="B2:AF2"/>
    <mergeCell ref="AG2:AG3"/>
    <mergeCell ref="A11:AG11"/>
  </mergeCells>
  <conditionalFormatting sqref="B5:AF9">
    <cfRule type="expression" priority="2" aboveAverage="0" equalAverage="0" bottom="0" percent="0" rank="0" text="" dxfId="0">
      <formula>B5=""</formula>
    </cfRule>
  </conditionalFormatting>
  <conditionalFormatting sqref="B5:AF9">
    <cfRule type="expression" priority="3" aboveAverage="0" equalAverage="0" bottom="0" percent="0" rank="0" text="" dxfId="0">
      <formula>B5=KeyCustom2</formula>
    </cfRule>
    <cfRule type="expression" priority="4" aboveAverage="0" equalAverage="0" bottom="0" percent="0" rank="0" text="" dxfId="1">
      <formula>B5=KeyCustom1</formula>
    </cfRule>
    <cfRule type="expression" priority="5" aboveAverage="0" equalAverage="0" bottom="0" percent="0" rank="0" text="" dxfId="2">
      <formula>B5=KeySick</formula>
    </cfRule>
    <cfRule type="expression" priority="6" aboveAverage="0" equalAverage="0" bottom="0" percent="0" rank="0" text="" dxfId="3">
      <formula>B5=KeyPersonal</formula>
    </cfRule>
    <cfRule type="expression" priority="7" aboveAverage="0" equalAverage="0" bottom="0" percent="0" rank="0" text="" dxfId="4">
      <formula>B5=KeyVacation</formula>
    </cfRule>
  </conditionalFormatting>
  <conditionalFormatting sqref="AG5:AG9">
    <cfRule type="dataBar" priority="8">
      <dataBar>
        <cfvo type="min" val="0"/>
        <cfvo type="formula" val="DATEDIF(DATE(CalendarYear,2,1),DATE(CalendarYear,3,1),&quot;d&quot;)"/>
        <color rgb="FFFFFFFF"/>
      </dataBar>
      <extLst>
        <ext xmlns:x14="http://schemas.microsoft.com/office/spreadsheetml/2009/9/main" uri="{B025F937-C7B1-47D3-B67F-A62EFF666E3E}">
          <x14:id>{20BE7748-FE91-4A71-8AA6-1E7F8436CF59}</x14:id>
        </ext>
      </extLst>
    </cfRule>
  </conditionalFormatting>
  <printOptions headings="false" gridLines="false" gridLinesSet="true" horizontalCentered="false" verticalCentered="false"/>
  <pageMargins left="0.25" right="0.25" top="0.75" bottom="0.75" header="0.511805555555555" footer="0.511805555555555"/>
  <pageSetup paperSize="1"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dataBar" id="{20BE7748-FE91-4A71-8AA6-1E7F8436CF59}">
            <x14:dataBar minLength="0" maxLength="100" axisPosition="automatic">
              <x14:cfvo type="autoMin" value="0"/>
              <x14:cfvo type="formula" value="DATEDIF(DATE(CalendarYear,2,1),DATE(CalendarYear,3,1),&quot;d&quot;)"/>
              <x14:negativeFillColor rgb="FFFF0000"/>
              <x14:axisColor rgb="FF000000"/>
            </x14:dataBar>
          </x14:cfRule>
          <xm:sqref>AG5:AG9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2015-01-30T09:17:31Z</dcterms:created>
  <dc:language>en-IN</dc:language>
  <cp:lastModifiedBy>Laurel Yan</cp:lastModifiedBy>
  <dcterms:modified xsi:type="dcterms:W3CDTF">2015-01-30T09:17:31Z</dcterms:modified>
  <cp:revision>0</cp:revision>
</cp:coreProperties>
</file>