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1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40" windowHeight="11760" tabRatio="686" activeTab="9"/>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24519"/>
  <fileRecoveryPr repairLoad="1"/>
</workbook>
</file>

<file path=xl/calcChain.xml><?xml version="1.0" encoding="utf-8"?>
<calcChain xmlns="http://schemas.openxmlformats.org/spreadsheetml/2006/main">
  <c r="W12" i="6"/>
  <c r="W12" i="7"/>
  <c r="W12" i="8"/>
  <c r="W12" i="9"/>
  <c r="W12" i="10"/>
  <c r="W12" i="11"/>
  <c r="W12" i="12"/>
  <c r="W12" i="14"/>
  <c r="W12" i="13"/>
  <c r="W12" i="15"/>
  <c r="W12" i="5"/>
  <c r="S12" i="6"/>
  <c r="S12" i="7"/>
  <c r="S12" i="8"/>
  <c r="S12" i="9"/>
  <c r="S12" i="10"/>
  <c r="S12" i="11"/>
  <c r="S12" i="12"/>
  <c r="S12" i="14"/>
  <c r="S12" i="13"/>
  <c r="S12" i="15"/>
  <c r="S12" i="5"/>
  <c r="X12" i="6" l="1"/>
  <c r="X12" i="7"/>
  <c r="X12" i="8"/>
  <c r="X12" i="9"/>
  <c r="X12" i="10"/>
  <c r="X12" i="11"/>
  <c r="X12" i="12"/>
  <c r="X12" i="14"/>
  <c r="X12" i="13"/>
  <c r="X12" i="15"/>
  <c r="X12" i="5"/>
  <c r="T12" i="6"/>
  <c r="T12" i="7"/>
  <c r="T12" i="8"/>
  <c r="T12" i="9"/>
  <c r="T12" i="10"/>
  <c r="T12" i="11"/>
  <c r="T12" i="12"/>
  <c r="T12" i="14"/>
  <c r="T12" i="13"/>
  <c r="T12" i="15"/>
  <c r="T12" i="5"/>
  <c r="P12" i="6"/>
  <c r="P12" i="7"/>
  <c r="P12" i="8"/>
  <c r="P12" i="9"/>
  <c r="P12" i="10"/>
  <c r="P12" i="11"/>
  <c r="P12" i="12"/>
  <c r="P12" i="14"/>
  <c r="P12" i="13"/>
  <c r="P12" i="15"/>
  <c r="P12" i="5"/>
  <c r="L12" i="6"/>
  <c r="L12" i="7"/>
  <c r="L12" i="8"/>
  <c r="L12" i="9"/>
  <c r="L12" i="10"/>
  <c r="L12" i="11"/>
  <c r="L12" i="12"/>
  <c r="L12" i="14"/>
  <c r="L12" i="13"/>
  <c r="L12" i="15"/>
  <c r="L12" i="5"/>
  <c r="H12" i="6"/>
  <c r="H12" i="7"/>
  <c r="H12" i="8"/>
  <c r="H12" i="9"/>
  <c r="H12" i="10"/>
  <c r="H12" i="11"/>
  <c r="H12" i="12"/>
  <c r="H12" i="14"/>
  <c r="H12" i="13"/>
  <c r="H12" i="15"/>
  <c r="H12" i="5"/>
  <c r="O12" i="7"/>
  <c r="O12" i="8"/>
  <c r="O12" i="9"/>
  <c r="O12" i="10"/>
  <c r="O12" i="11"/>
  <c r="O12" i="12"/>
  <c r="O12" i="14"/>
  <c r="O12" i="13"/>
  <c r="O12" i="15"/>
  <c r="O12" i="6"/>
  <c r="K12" i="7"/>
  <c r="K12" i="8"/>
  <c r="K12" i="9"/>
  <c r="K12" i="10"/>
  <c r="K12" i="11"/>
  <c r="K12" i="12"/>
  <c r="K12" i="14"/>
  <c r="K12" i="13"/>
  <c r="K12" i="15"/>
  <c r="K12" i="6"/>
  <c r="G12" i="7"/>
  <c r="G12" i="8"/>
  <c r="G12" i="9"/>
  <c r="G12" i="10"/>
  <c r="G12" i="11"/>
  <c r="G12" i="12"/>
  <c r="G12" i="14"/>
  <c r="G12" i="13"/>
  <c r="G12" i="15"/>
  <c r="G12" i="6"/>
  <c r="G12" i="5"/>
  <c r="K12"/>
  <c r="O12"/>
  <c r="A10" i="15" l="1"/>
  <c r="A10" i="13"/>
  <c r="A10" i="14"/>
  <c r="A10" i="12"/>
  <c r="A10" i="11"/>
  <c r="A10" i="10"/>
  <c r="A10" i="9"/>
  <c r="A10" i="8"/>
  <c r="A10" i="7"/>
  <c r="A10" i="6"/>
  <c r="A10" i="5"/>
  <c r="A10" i="4"/>
  <c r="AF3" i="15" l="1"/>
  <c r="AE3"/>
  <c r="AD3"/>
  <c r="AC3"/>
  <c r="AB3"/>
  <c r="AA3"/>
  <c r="Z3"/>
  <c r="Y3"/>
  <c r="X3"/>
  <c r="W3"/>
  <c r="V3"/>
  <c r="U3"/>
  <c r="T3"/>
  <c r="S3"/>
  <c r="R3"/>
  <c r="Q3"/>
  <c r="P3"/>
  <c r="O3"/>
  <c r="N3"/>
  <c r="M3"/>
  <c r="L3"/>
  <c r="K3"/>
  <c r="J3"/>
  <c r="I3"/>
  <c r="H3"/>
  <c r="G3"/>
  <c r="F3"/>
  <c r="E3"/>
  <c r="D3"/>
  <c r="C3"/>
  <c r="B3"/>
  <c r="AE3" i="13"/>
  <c r="AD3"/>
  <c r="AC3"/>
  <c r="AB3"/>
  <c r="AA3"/>
  <c r="Z3"/>
  <c r="Y3"/>
  <c r="X3"/>
  <c r="W3"/>
  <c r="V3"/>
  <c r="U3"/>
  <c r="T3"/>
  <c r="S3"/>
  <c r="R3"/>
  <c r="Q3"/>
  <c r="P3"/>
  <c r="O3"/>
  <c r="N3"/>
  <c r="M3"/>
  <c r="L3"/>
  <c r="K3"/>
  <c r="J3"/>
  <c r="I3"/>
  <c r="H3"/>
  <c r="G3"/>
  <c r="F3"/>
  <c r="E3"/>
  <c r="D3"/>
  <c r="C3"/>
  <c r="B3"/>
  <c r="AF3" i="14"/>
  <c r="AE3"/>
  <c r="AD3"/>
  <c r="AC3"/>
  <c r="AB3"/>
  <c r="AA3"/>
  <c r="Z3"/>
  <c r="Y3"/>
  <c r="X3"/>
  <c r="W3"/>
  <c r="V3"/>
  <c r="U3"/>
  <c r="T3"/>
  <c r="S3"/>
  <c r="R3"/>
  <c r="Q3"/>
  <c r="P3"/>
  <c r="O3"/>
  <c r="N3"/>
  <c r="M3"/>
  <c r="L3"/>
  <c r="K3"/>
  <c r="J3"/>
  <c r="I3"/>
  <c r="H3"/>
  <c r="G3"/>
  <c r="F3"/>
  <c r="E3"/>
  <c r="D3"/>
  <c r="C3"/>
  <c r="B3"/>
  <c r="B12" i="15"/>
  <c r="AD10"/>
  <c r="AC10"/>
  <c r="AB10"/>
  <c r="AA10"/>
  <c r="Z10"/>
  <c r="Y10"/>
  <c r="X10"/>
  <c r="W10"/>
  <c r="V10"/>
  <c r="U10"/>
  <c r="T10"/>
  <c r="S10"/>
  <c r="R10"/>
  <c r="Q10"/>
  <c r="P10"/>
  <c r="O10"/>
  <c r="N10"/>
  <c r="M10"/>
  <c r="L10"/>
  <c r="K10"/>
  <c r="J10"/>
  <c r="I10"/>
  <c r="H10"/>
  <c r="G10"/>
  <c r="F10"/>
  <c r="E10"/>
  <c r="D10"/>
  <c r="C10"/>
  <c r="B10"/>
  <c r="AG9"/>
  <c r="AG8"/>
  <c r="AG7"/>
  <c r="AG6"/>
  <c r="AG5"/>
  <c r="AG2"/>
  <c r="B12" i="14"/>
  <c r="AD10"/>
  <c r="AC10"/>
  <c r="AB10"/>
  <c r="AA10"/>
  <c r="Z10"/>
  <c r="Y10"/>
  <c r="X10"/>
  <c r="W10"/>
  <c r="V10"/>
  <c r="U10"/>
  <c r="T10"/>
  <c r="S10"/>
  <c r="R10"/>
  <c r="Q10"/>
  <c r="P10"/>
  <c r="O10"/>
  <c r="N10"/>
  <c r="M10"/>
  <c r="L10"/>
  <c r="K10"/>
  <c r="J10"/>
  <c r="I10"/>
  <c r="H10"/>
  <c r="G10"/>
  <c r="F10"/>
  <c r="E10"/>
  <c r="D10"/>
  <c r="C10"/>
  <c r="B10"/>
  <c r="AG9"/>
  <c r="AG8"/>
  <c r="AG7"/>
  <c r="AG6"/>
  <c r="AG5"/>
  <c r="AG2"/>
  <c r="B12" i="13"/>
  <c r="AD10"/>
  <c r="AC10"/>
  <c r="AB10"/>
  <c r="AA10"/>
  <c r="Z10"/>
  <c r="Y10"/>
  <c r="X10"/>
  <c r="W10"/>
  <c r="V10"/>
  <c r="U10"/>
  <c r="T10"/>
  <c r="S10"/>
  <c r="R10"/>
  <c r="Q10"/>
  <c r="P10"/>
  <c r="O10"/>
  <c r="N10"/>
  <c r="M10"/>
  <c r="L10"/>
  <c r="K10"/>
  <c r="J10"/>
  <c r="I10"/>
  <c r="H10"/>
  <c r="G10"/>
  <c r="F10"/>
  <c r="E10"/>
  <c r="D10"/>
  <c r="C10"/>
  <c r="B10"/>
  <c r="AG9"/>
  <c r="AG8"/>
  <c r="AG7"/>
  <c r="AG6"/>
  <c r="AG5"/>
  <c r="AG2"/>
  <c r="AE3" i="12"/>
  <c r="AD3"/>
  <c r="AC3"/>
  <c r="AB3"/>
  <c r="AA3"/>
  <c r="Z3"/>
  <c r="Y3"/>
  <c r="X3"/>
  <c r="W3"/>
  <c r="V3"/>
  <c r="U3"/>
  <c r="T3"/>
  <c r="S3"/>
  <c r="R3"/>
  <c r="Q3"/>
  <c r="P3"/>
  <c r="O3"/>
  <c r="N3"/>
  <c r="M3"/>
  <c r="L3"/>
  <c r="K3"/>
  <c r="J3"/>
  <c r="I3"/>
  <c r="H3"/>
  <c r="G3"/>
  <c r="F3"/>
  <c r="E3"/>
  <c r="D3"/>
  <c r="C3"/>
  <c r="B3"/>
  <c r="AF3" i="11"/>
  <c r="AE3"/>
  <c r="AD3"/>
  <c r="AC3"/>
  <c r="AB3"/>
  <c r="AA3"/>
  <c r="Z3"/>
  <c r="Y3"/>
  <c r="X3"/>
  <c r="W3"/>
  <c r="V3"/>
  <c r="U3"/>
  <c r="T3"/>
  <c r="S3"/>
  <c r="R3"/>
  <c r="Q3"/>
  <c r="P3"/>
  <c r="O3"/>
  <c r="N3"/>
  <c r="M3"/>
  <c r="L3"/>
  <c r="K3"/>
  <c r="J3"/>
  <c r="I3"/>
  <c r="H3"/>
  <c r="G3"/>
  <c r="F3"/>
  <c r="E3"/>
  <c r="D3"/>
  <c r="C3"/>
  <c r="B3"/>
  <c r="AF3" i="10"/>
  <c r="AE3"/>
  <c r="AD3"/>
  <c r="AC3"/>
  <c r="AB3"/>
  <c r="AA3"/>
  <c r="Z3"/>
  <c r="Y3"/>
  <c r="X3"/>
  <c r="W3"/>
  <c r="V3"/>
  <c r="U3"/>
  <c r="T3"/>
  <c r="S3"/>
  <c r="R3"/>
  <c r="Q3"/>
  <c r="P3"/>
  <c r="O3"/>
  <c r="N3"/>
  <c r="M3"/>
  <c r="L3"/>
  <c r="K3"/>
  <c r="J3"/>
  <c r="I3"/>
  <c r="H3"/>
  <c r="G3"/>
  <c r="F3"/>
  <c r="E3"/>
  <c r="D3"/>
  <c r="C3"/>
  <c r="B3"/>
  <c r="B12" i="12"/>
  <c r="AD10"/>
  <c r="AC10"/>
  <c r="AB10"/>
  <c r="AA10"/>
  <c r="Z10"/>
  <c r="Y10"/>
  <c r="X10"/>
  <c r="W10"/>
  <c r="V10"/>
  <c r="U10"/>
  <c r="T10"/>
  <c r="S10"/>
  <c r="R10"/>
  <c r="Q10"/>
  <c r="P10"/>
  <c r="O10"/>
  <c r="N10"/>
  <c r="M10"/>
  <c r="L10"/>
  <c r="K10"/>
  <c r="J10"/>
  <c r="I10"/>
  <c r="H10"/>
  <c r="G10"/>
  <c r="F10"/>
  <c r="E10"/>
  <c r="D10"/>
  <c r="C10"/>
  <c r="B10"/>
  <c r="AG9"/>
  <c r="AG8"/>
  <c r="AG7"/>
  <c r="AG6"/>
  <c r="AG5"/>
  <c r="AG2"/>
  <c r="B12" i="11"/>
  <c r="AD10"/>
  <c r="AC10"/>
  <c r="AB10"/>
  <c r="AA10"/>
  <c r="Z10"/>
  <c r="Y10"/>
  <c r="X10"/>
  <c r="W10"/>
  <c r="V10"/>
  <c r="U10"/>
  <c r="T10"/>
  <c r="S10"/>
  <c r="R10"/>
  <c r="Q10"/>
  <c r="P10"/>
  <c r="O10"/>
  <c r="N10"/>
  <c r="M10"/>
  <c r="L10"/>
  <c r="K10"/>
  <c r="J10"/>
  <c r="I10"/>
  <c r="H10"/>
  <c r="G10"/>
  <c r="F10"/>
  <c r="E10"/>
  <c r="D10"/>
  <c r="C10"/>
  <c r="B10"/>
  <c r="AG9"/>
  <c r="AG8"/>
  <c r="AG7"/>
  <c r="AG6"/>
  <c r="AG5"/>
  <c r="AG2"/>
  <c r="B12" i="10"/>
  <c r="AD10"/>
  <c r="AC10"/>
  <c r="AB10"/>
  <c r="AA10"/>
  <c r="Z10"/>
  <c r="Y10"/>
  <c r="X10"/>
  <c r="W10"/>
  <c r="V10"/>
  <c r="U10"/>
  <c r="T10"/>
  <c r="S10"/>
  <c r="R10"/>
  <c r="Q10"/>
  <c r="P10"/>
  <c r="O10"/>
  <c r="N10"/>
  <c r="M10"/>
  <c r="L10"/>
  <c r="K10"/>
  <c r="J10"/>
  <c r="I10"/>
  <c r="H10"/>
  <c r="G10"/>
  <c r="F10"/>
  <c r="E10"/>
  <c r="D10"/>
  <c r="C10"/>
  <c r="B10"/>
  <c r="AG9"/>
  <c r="AG8"/>
  <c r="AG7"/>
  <c r="AG6"/>
  <c r="AG5"/>
  <c r="AG2"/>
  <c r="AE3" i="9"/>
  <c r="AD3"/>
  <c r="AC3"/>
  <c r="AB3"/>
  <c r="AA3"/>
  <c r="Z3"/>
  <c r="Y3"/>
  <c r="X3"/>
  <c r="W3"/>
  <c r="V3"/>
  <c r="U3"/>
  <c r="T3"/>
  <c r="S3"/>
  <c r="R3"/>
  <c r="Q3"/>
  <c r="P3"/>
  <c r="O3"/>
  <c r="N3"/>
  <c r="M3"/>
  <c r="L3"/>
  <c r="K3"/>
  <c r="J3"/>
  <c r="I3"/>
  <c r="H3"/>
  <c r="G3"/>
  <c r="F3"/>
  <c r="E3"/>
  <c r="D3"/>
  <c r="C3"/>
  <c r="B3"/>
  <c r="AF3" i="8"/>
  <c r="AE3"/>
  <c r="AD3"/>
  <c r="AC3"/>
  <c r="AB3"/>
  <c r="AA3"/>
  <c r="Z3"/>
  <c r="Y3"/>
  <c r="X3"/>
  <c r="W3"/>
  <c r="V3"/>
  <c r="U3"/>
  <c r="T3"/>
  <c r="S3"/>
  <c r="R3"/>
  <c r="Q3"/>
  <c r="P3"/>
  <c r="O3"/>
  <c r="N3"/>
  <c r="M3"/>
  <c r="L3"/>
  <c r="K3"/>
  <c r="J3"/>
  <c r="I3"/>
  <c r="H3"/>
  <c r="G3"/>
  <c r="F3"/>
  <c r="E3"/>
  <c r="D3"/>
  <c r="C3"/>
  <c r="B3"/>
  <c r="B12" i="9"/>
  <c r="AD10"/>
  <c r="AC10"/>
  <c r="AB10"/>
  <c r="AA10"/>
  <c r="Z10"/>
  <c r="Y10"/>
  <c r="X10"/>
  <c r="W10"/>
  <c r="V10"/>
  <c r="U10"/>
  <c r="T10"/>
  <c r="S10"/>
  <c r="R10"/>
  <c r="Q10"/>
  <c r="P10"/>
  <c r="O10"/>
  <c r="N10"/>
  <c r="M10"/>
  <c r="L10"/>
  <c r="K10"/>
  <c r="J10"/>
  <c r="I10"/>
  <c r="H10"/>
  <c r="G10"/>
  <c r="F10"/>
  <c r="E10"/>
  <c r="D10"/>
  <c r="C10"/>
  <c r="B10"/>
  <c r="AG9"/>
  <c r="AG8"/>
  <c r="AG7"/>
  <c r="AG6"/>
  <c r="AG5"/>
  <c r="AG2"/>
  <c r="B12" i="8"/>
  <c r="AD10"/>
  <c r="AC10"/>
  <c r="AB10"/>
  <c r="AA10"/>
  <c r="Z10"/>
  <c r="Y10"/>
  <c r="X10"/>
  <c r="W10"/>
  <c r="V10"/>
  <c r="U10"/>
  <c r="T10"/>
  <c r="S10"/>
  <c r="R10"/>
  <c r="Q10"/>
  <c r="P10"/>
  <c r="O10"/>
  <c r="N10"/>
  <c r="M10"/>
  <c r="L10"/>
  <c r="K10"/>
  <c r="J10"/>
  <c r="I10"/>
  <c r="H10"/>
  <c r="G10"/>
  <c r="F10"/>
  <c r="E10"/>
  <c r="D10"/>
  <c r="C10"/>
  <c r="B10"/>
  <c r="AG9"/>
  <c r="AG8"/>
  <c r="AG7"/>
  <c r="AG6"/>
  <c r="AG5"/>
  <c r="AG2"/>
  <c r="AE3" i="7"/>
  <c r="AD3"/>
  <c r="AC3"/>
  <c r="AB3"/>
  <c r="AA3"/>
  <c r="Z3"/>
  <c r="Y3"/>
  <c r="X3"/>
  <c r="W3"/>
  <c r="V3"/>
  <c r="U3"/>
  <c r="T3"/>
  <c r="S3"/>
  <c r="R3"/>
  <c r="Q3"/>
  <c r="P3"/>
  <c r="O3"/>
  <c r="N3"/>
  <c r="M3"/>
  <c r="L3"/>
  <c r="K3"/>
  <c r="J3"/>
  <c r="I3"/>
  <c r="H3"/>
  <c r="G3"/>
  <c r="F3"/>
  <c r="E3"/>
  <c r="D3"/>
  <c r="C3"/>
  <c r="B3"/>
  <c r="B12"/>
  <c r="AD10"/>
  <c r="AC10"/>
  <c r="AB10"/>
  <c r="AA10"/>
  <c r="Z10"/>
  <c r="Y10"/>
  <c r="X10"/>
  <c r="W10"/>
  <c r="V10"/>
  <c r="U10"/>
  <c r="T10"/>
  <c r="S10"/>
  <c r="R10"/>
  <c r="Q10"/>
  <c r="P10"/>
  <c r="O10"/>
  <c r="N10"/>
  <c r="M10"/>
  <c r="L10"/>
  <c r="K10"/>
  <c r="J10"/>
  <c r="I10"/>
  <c r="H10"/>
  <c r="G10"/>
  <c r="F10"/>
  <c r="E10"/>
  <c r="D10"/>
  <c r="C10"/>
  <c r="B10"/>
  <c r="AG9"/>
  <c r="AG8"/>
  <c r="AG7"/>
  <c r="AG6"/>
  <c r="AG5"/>
  <c r="AG2"/>
  <c r="AF3" i="6"/>
  <c r="AE3"/>
  <c r="AD3"/>
  <c r="AC3"/>
  <c r="AB3"/>
  <c r="AA3"/>
  <c r="Z3"/>
  <c r="Y3"/>
  <c r="X3"/>
  <c r="W3"/>
  <c r="V3"/>
  <c r="U3"/>
  <c r="T3"/>
  <c r="S3"/>
  <c r="R3"/>
  <c r="Q3"/>
  <c r="P3"/>
  <c r="O3"/>
  <c r="N3"/>
  <c r="M3"/>
  <c r="L3"/>
  <c r="K3"/>
  <c r="J3"/>
  <c r="I3"/>
  <c r="H3"/>
  <c r="G3"/>
  <c r="F3"/>
  <c r="E3"/>
  <c r="D3"/>
  <c r="C3"/>
  <c r="B3"/>
  <c r="B12"/>
  <c r="AD10"/>
  <c r="AC10"/>
  <c r="AB10"/>
  <c r="AA10"/>
  <c r="Z10"/>
  <c r="Y10"/>
  <c r="X10"/>
  <c r="W10"/>
  <c r="V10"/>
  <c r="U10"/>
  <c r="T10"/>
  <c r="S10"/>
  <c r="R10"/>
  <c r="Q10"/>
  <c r="P10"/>
  <c r="O10"/>
  <c r="N10"/>
  <c r="M10"/>
  <c r="L10"/>
  <c r="K10"/>
  <c r="J10"/>
  <c r="I10"/>
  <c r="H10"/>
  <c r="G10"/>
  <c r="F10"/>
  <c r="E10"/>
  <c r="D10"/>
  <c r="C10"/>
  <c r="B10"/>
  <c r="AG9"/>
  <c r="AG8"/>
  <c r="AG7"/>
  <c r="AG6"/>
  <c r="AG5"/>
  <c r="AG2"/>
  <c r="AG10" l="1"/>
  <c r="AG10" i="12"/>
  <c r="AG10" i="14"/>
  <c r="AG10" i="9"/>
  <c r="AG10" i="10"/>
  <c r="AG10" i="7"/>
  <c r="AG10" i="8"/>
  <c r="AG10" i="11"/>
  <c r="AG10" i="13"/>
  <c r="AG10" i="15"/>
  <c r="AG9" i="5"/>
  <c r="AG8"/>
  <c r="AG7"/>
  <c r="B12"/>
  <c r="AG2"/>
  <c r="AG9" i="4"/>
  <c r="AG8"/>
  <c r="AG7"/>
  <c r="AD10" i="5"/>
  <c r="AC10"/>
  <c r="AB10"/>
  <c r="AA10"/>
  <c r="Z10"/>
  <c r="Y10"/>
  <c r="X10"/>
  <c r="W10"/>
  <c r="V10"/>
  <c r="U10"/>
  <c r="T10"/>
  <c r="S10"/>
  <c r="R10"/>
  <c r="Q10"/>
  <c r="P10"/>
  <c r="O10"/>
  <c r="N10"/>
  <c r="M10"/>
  <c r="L10"/>
  <c r="K10"/>
  <c r="J10"/>
  <c r="I10"/>
  <c r="H10"/>
  <c r="G10"/>
  <c r="F10"/>
  <c r="E10"/>
  <c r="D10"/>
  <c r="C10"/>
  <c r="B10"/>
  <c r="AG6"/>
  <c r="AG5"/>
  <c r="AD3"/>
  <c r="AC3"/>
  <c r="AB3"/>
  <c r="AA3"/>
  <c r="Z3"/>
  <c r="Y3"/>
  <c r="X3"/>
  <c r="W3"/>
  <c r="V3"/>
  <c r="U3"/>
  <c r="T3"/>
  <c r="S3"/>
  <c r="R3"/>
  <c r="Q3"/>
  <c r="P3"/>
  <c r="O3"/>
  <c r="N3"/>
  <c r="M3"/>
  <c r="L3"/>
  <c r="K3"/>
  <c r="J3"/>
  <c r="I3"/>
  <c r="H3"/>
  <c r="G3"/>
  <c r="F3"/>
  <c r="E3"/>
  <c r="D3"/>
  <c r="C3"/>
  <c r="B3"/>
  <c r="AG10" l="1"/>
  <c r="AG5" i="4"/>
  <c r="AG6"/>
  <c r="AF10" l="1"/>
  <c r="AE10"/>
  <c r="AD10"/>
  <c r="AC10"/>
  <c r="AB10"/>
  <c r="AA10"/>
  <c r="Z10"/>
  <c r="Y10"/>
  <c r="X10"/>
  <c r="W10"/>
  <c r="V10"/>
  <c r="U10"/>
  <c r="T10"/>
  <c r="S10"/>
  <c r="R10"/>
  <c r="Q10"/>
  <c r="P10"/>
  <c r="O10"/>
  <c r="N10"/>
  <c r="M10"/>
  <c r="L10"/>
  <c r="K10"/>
  <c r="J10"/>
  <c r="I10"/>
  <c r="H10"/>
  <c r="G10"/>
  <c r="F10"/>
  <c r="E10"/>
  <c r="D10"/>
  <c r="C10"/>
  <c r="B10"/>
  <c r="AG10"/>
  <c r="AD3"/>
  <c r="Z3"/>
  <c r="V3"/>
  <c r="N3"/>
  <c r="F3"/>
  <c r="AC3"/>
  <c r="Y3"/>
  <c r="Q3"/>
  <c r="M3"/>
  <c r="E3"/>
  <c r="L3"/>
  <c r="AF3"/>
  <c r="AB3"/>
  <c r="X3"/>
  <c r="R3"/>
  <c r="J3"/>
  <c r="D3"/>
  <c r="AE3"/>
  <c r="AA3"/>
  <c r="W3"/>
  <c r="S3"/>
  <c r="O3"/>
  <c r="K3"/>
  <c r="G3"/>
  <c r="C3"/>
  <c r="P3"/>
  <c r="H3"/>
  <c r="B3"/>
  <c r="U3"/>
  <c r="I3"/>
  <c r="T3"/>
</calcChain>
</file>

<file path=xl/sharedStrings.xml><?xml version="1.0" encoding="utf-8"?>
<sst xmlns="http://schemas.openxmlformats.org/spreadsheetml/2006/main" count="547" uniqueCount="63">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</sst>
</file>

<file path=xl/styles.xml><?xml version="1.0" encoding="utf-8"?>
<styleSheet xmlns="http://schemas.openxmlformats.org/spreadsheetml/2006/main">
  <numFmts count="1">
    <numFmt numFmtId="164" formatCode="0;0;"/>
  </numFmts>
  <fonts count="18">
    <font>
      <sz val="11"/>
      <color theme="1"/>
      <name val="Calibri"/>
      <family val="2"/>
      <scheme val="minor"/>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7111117893"/>
      <name val="Calibri"/>
      <family val="2"/>
      <scheme val="major"/>
    </font>
    <font>
      <b/>
      <sz val="16"/>
      <color theme="4" tint="-0.249977111117893"/>
      <name val="Calibri"/>
      <family val="2"/>
      <scheme val="major"/>
    </font>
    <font>
      <b/>
      <sz val="18"/>
      <color theme="4" tint="-0.249977111117893"/>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6" tint="0.79998168889431442"/>
        <bgColor indexed="64"/>
      </patternFill>
    </fill>
    <fill>
      <patternFill patternType="solid">
        <fgColor theme="6" tint="0.59999389629810485"/>
        <bgColor indexed="64"/>
      </patternFill>
    </fill>
  </fills>
  <borders count="4">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s>
  <cellStyleXfs count="5">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3">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xf>
    <xf numFmtId="0" fontId="4"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indent="2"/>
    </xf>
    <xf numFmtId="0" fontId="1" fillId="0" borderId="0" xfId="0" applyFont="1" applyAlignment="1">
      <alignment horizontal="center"/>
    </xf>
    <xf numFmtId="0" fontId="1" fillId="0" borderId="0" xfId="0" applyFont="1"/>
    <xf numFmtId="0" fontId="0" fillId="0" borderId="0" xfId="0" applyNumberFormat="1" applyFont="1" applyFill="1" applyBorder="1" applyAlignment="1">
      <alignment horizontal="center" vertical="center"/>
    </xf>
    <xf numFmtId="49" fontId="1" fillId="0" borderId="0" xfId="0" applyNumberFormat="1" applyFont="1"/>
    <xf numFmtId="0" fontId="0" fillId="0" borderId="0" xfId="0" applyBorder="1" applyAlignment="1">
      <alignment vertical="top"/>
    </xf>
    <xf numFmtId="0" fontId="1" fillId="0" borderId="0" xfId="0" applyFont="1" applyFill="1" applyAlignment="1">
      <alignment vertical="top"/>
    </xf>
    <xf numFmtId="0" fontId="2" fillId="0" borderId="0" xfId="0" applyFont="1" applyBorder="1" applyAlignment="1">
      <alignment vertical="top"/>
    </xf>
    <xf numFmtId="164" fontId="7" fillId="5" borderId="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center"/>
    </xf>
    <xf numFmtId="164" fontId="7" fillId="8" borderId="0" xfId="0" applyNumberFormat="1" applyFont="1" applyFill="1" applyBorder="1" applyAlignment="1">
      <alignment horizontal="center" vertical="center"/>
    </xf>
    <xf numFmtId="164" fontId="7" fillId="4" borderId="0" xfId="0" applyNumberFormat="1" applyFont="1" applyFill="1" applyBorder="1" applyAlignment="1">
      <alignment horizontal="center" vertical="center"/>
    </xf>
    <xf numFmtId="49" fontId="10" fillId="0" borderId="0" xfId="1" applyNumberFormat="1" applyFill="1" applyBorder="1" applyAlignment="1">
      <alignment vertical="top"/>
    </xf>
    <xf numFmtId="0" fontId="11" fillId="3" borderId="2" xfId="0" applyFont="1" applyFill="1" applyBorder="1" applyAlignment="1">
      <alignment horizontal="center"/>
    </xf>
    <xf numFmtId="0" fontId="11" fillId="3" borderId="1" xfId="0" applyFont="1" applyFill="1" applyBorder="1" applyAlignment="1">
      <alignment horizontal="center"/>
    </xf>
    <xf numFmtId="0" fontId="11" fillId="3" borderId="3" xfId="0" applyFont="1" applyFill="1" applyBorder="1" applyAlignment="1">
      <alignment horizontal="center"/>
    </xf>
    <xf numFmtId="49" fontId="10" fillId="0" borderId="0" xfId="1" applyNumberFormat="1" applyFont="1" applyFill="1" applyBorder="1" applyAlignment="1">
      <alignment vertical="top"/>
    </xf>
    <xf numFmtId="0" fontId="13" fillId="0" borderId="0" xfId="0" applyFont="1" applyBorder="1" applyAlignment="1">
      <alignment vertical="top"/>
    </xf>
    <xf numFmtId="0" fontId="14" fillId="0" borderId="0" xfId="0" applyFont="1" applyFill="1" applyAlignment="1">
      <alignment vertical="top"/>
    </xf>
    <xf numFmtId="0" fontId="9" fillId="0" borderId="0" xfId="0" applyFont="1" applyBorder="1" applyAlignment="1">
      <alignment vertical="top"/>
    </xf>
    <xf numFmtId="0" fontId="13" fillId="0" borderId="0" xfId="0" applyFont="1"/>
    <xf numFmtId="0" fontId="14" fillId="0" borderId="0" xfId="0" applyFont="1" applyFill="1" applyAlignment="1">
      <alignment horizontal="center" vertical="center"/>
    </xf>
    <xf numFmtId="0" fontId="14"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9" borderId="0" xfId="0" applyNumberFormat="1" applyFont="1" applyFill="1" applyBorder="1" applyAlignment="1">
      <alignment horizontal="left" vertical="center"/>
    </xf>
    <xf numFmtId="0" fontId="1" fillId="9" borderId="0" xfId="0" applyFont="1" applyFill="1" applyAlignment="1">
      <alignment vertical="center"/>
    </xf>
    <xf numFmtId="164" fontId="0" fillId="9" borderId="0" xfId="0" applyNumberFormat="1" applyFont="1" applyFill="1" applyBorder="1" applyAlignment="1">
      <alignment horizontal="center" vertical="center"/>
    </xf>
    <xf numFmtId="164" fontId="8" fillId="10" borderId="0" xfId="0" applyNumberFormat="1" applyFont="1" applyFill="1" applyBorder="1" applyAlignment="1">
      <alignment vertical="center"/>
    </xf>
    <xf numFmtId="164" fontId="0" fillId="1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0" fillId="0" borderId="0" xfId="0" applyFont="1" applyFill="1" applyBorder="1" applyAlignment="1">
      <alignment horizontal="center" vertical="center"/>
    </xf>
    <xf numFmtId="17" fontId="15" fillId="2" borderId="0" xfId="0" applyNumberFormat="1" applyFont="1" applyFill="1" applyBorder="1" applyAlignment="1">
      <alignment horizontal="left" vertical="center" indent="1"/>
    </xf>
    <xf numFmtId="0" fontId="17" fillId="2" borderId="0" xfId="2" applyFont="1" applyFill="1" applyBorder="1" applyAlignment="1">
      <alignment horizontal="right" vertical="center" indent="1"/>
    </xf>
    <xf numFmtId="49" fontId="1" fillId="0" borderId="0" xfId="0" applyNumberFormat="1" applyFont="1" applyAlignment="1">
      <alignment horizontal="center"/>
    </xf>
    <xf numFmtId="0" fontId="16" fillId="2" borderId="0" xfId="0" applyFont="1" applyFill="1" applyBorder="1" applyAlignment="1">
      <alignment vertical="center"/>
    </xf>
  </cellXfs>
  <cellStyles count="5">
    <cellStyle name="Heading 1" xfId="2" builtinId="16" customBuiltin="1"/>
    <cellStyle name="Heading 2" xfId="3" builtinId="17" customBuiltin="1"/>
    <cellStyle name="Heading 3" xfId="4" builtinId="18" customBuiltin="1"/>
    <cellStyle name="Normal" xfId="0" builtinId="0"/>
    <cellStyle name="Title" xfId="1" builtinId="15" customBuiltin="1"/>
  </cellStyles>
  <dxfs count="855">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color theme="0"/>
      </font>
      <border>
        <vertical/>
        <horizontal/>
      </border>
    </dxf>
    <dxf>
      <font>
        <color theme="3"/>
      </font>
      <border>
        <vertical/>
        <horizontal/>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relativeIndent="255" justifyLastLine="0" shrinkToFit="0" readingOrder="0"/>
      <border diagonalUp="0" diagonalDown="0" outline="0">
        <left/>
        <right/>
        <top/>
        <bottom/>
      </border>
    </dxf>
    <dxf>
      <numFmt numFmtId="30" formatCode="@"/>
      <alignment horizontal="left" vertical="center" textRotation="0" wrapText="1" indent="2" relativeIndent="255"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ill>
        <patternFill patternType="none">
          <bgColor auto="1"/>
        </patternFill>
      </fill>
      <border diagonalUp="0" diagonalDown="0">
        <left/>
        <right/>
        <top style="thin">
          <color theme="0" tint="-0.14996795556505021"/>
        </top>
        <bottom style="medium">
          <color theme="2" tint="-0.499984740745262"/>
        </bottom>
        <vertical/>
        <horizontal/>
      </border>
    </dxf>
    <dxf>
      <font>
        <color theme="1"/>
      </font>
      <fill>
        <patternFill patternType="none">
          <bgColor auto="1"/>
        </patternFill>
      </fill>
      <border diagonalUp="0" diagonalDown="0">
        <left/>
        <right/>
        <top style="thin">
          <color theme="0" tint="-0.14993743705557422"/>
        </top>
        <bottom style="thin">
          <color theme="0" tint="-0.14996795556505021"/>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2" tint="-0.24994659260841701"/>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4" tint="-0.249977111117893"/>
      </font>
      <border diagonalUp="0" diagonalDown="0">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114301</xdr:colOff>
      <xdr:row>12</xdr:row>
      <xdr:rowOff>80961</xdr:rowOff>
    </xdr:from>
    <xdr:to>
      <xdr:col>26</xdr:col>
      <xdr:colOff>190501</xdr:colOff>
      <xdr:row>22</xdr:row>
      <xdr:rowOff>76201</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xdr:cNvGrpSpPr/>
      </xdr:nvGrpSpPr>
      <xdr:grpSpPr>
        <a:xfrm>
          <a:off x="2800351" y="3014661"/>
          <a:ext cx="5676900" cy="190024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xdr:cNvSpPr txBox="1"/>
        </xdr:nvSpPr>
        <xdr:spPr>
          <a:xfrm>
            <a:off x="3629025" y="3629025"/>
            <a:ext cx="6705600" cy="116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xdr:cNvSpPr/>
        </xdr:nvSpPr>
        <xdr:spPr>
          <a:xfrm rot="5400000">
            <a:off x="6648451" y="157161"/>
            <a:ext cx="609600" cy="6267453"/>
          </a:xfrm>
          <a:prstGeom prst="rightBrac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fPrintsWithSheet="0"/>
  </xdr:twoCellAnchor>
  <xdr:twoCellAnchor>
    <xdr:from>
      <xdr:col>32</xdr:col>
      <xdr:colOff>180975</xdr:colOff>
      <xdr:row>0</xdr:row>
      <xdr:rowOff>609600</xdr:rowOff>
    </xdr:from>
    <xdr:to>
      <xdr:col>33</xdr:col>
      <xdr:colOff>104775</xdr:colOff>
      <xdr:row>1</xdr:row>
      <xdr:rowOff>171451</xdr:rowOff>
    </xdr:to>
    <xdr:sp macro="" textlink="">
      <xdr:nvSpPr>
        <xdr:cNvPr id="3" name="Data Entry Note" descr="Enter Year: Type year in cell AG2"/>
        <xdr:cNvSpPr txBox="1"/>
      </xdr:nvSpPr>
      <xdr:spPr>
        <a:xfrm>
          <a:off x="10067925" y="609600"/>
          <a:ext cx="82867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74820</xdr:rowOff>
    </xdr:to>
    <xdr:grpSp>
      <xdr:nvGrpSpPr>
        <xdr:cNvPr id="12" name="Group 11"/>
        <xdr:cNvGrpSpPr/>
      </xdr:nvGrpSpPr>
      <xdr:grpSpPr>
        <a:xfrm>
          <a:off x="10877550" y="2133600"/>
          <a:ext cx="1943100" cy="874920"/>
          <a:chOff x="10877550" y="2152650"/>
          <a:chExt cx="1943100" cy="874920"/>
        </a:xfrm>
      </xdr:grpSpPr>
      <xdr:sp macro="" textlink="">
        <xdr:nvSpPr>
          <xdr:cNvPr id="8" name="TextBox 7" descr="To add a new employee, select the Total Days cell for the last employee and then press the Tab key. "/>
          <xdr:cNvSpPr txBox="1"/>
        </xdr:nvSpPr>
        <xdr:spPr>
          <a:xfrm>
            <a:off x="11191876" y="2152650"/>
            <a:ext cx="1628774" cy="874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00"/>
            <a:ext cx="342900"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totalsRowFunction="custom" dataDxfId="836" totalsRowDxfId="835">
      <totalsRowFormula>MonthName&amp;" Total"</totalsRowFormula>
    </tableColumn>
    <tableColumn id="2" name="1" totalsRowFunction="count" dataDxfId="834" totalsRowDxfId="833"/>
    <tableColumn id="3" name="2" totalsRowFunction="count" dataDxfId="832" totalsRowDxfId="831"/>
    <tableColumn id="4" name="3" totalsRowFunction="count" dataDxfId="830" totalsRowDxfId="829"/>
    <tableColumn id="5" name="4" totalsRowFunction="count" dataDxfId="828" totalsRowDxfId="827"/>
    <tableColumn id="6" name="5" totalsRowFunction="count" dataDxfId="826" totalsRowDxfId="825"/>
    <tableColumn id="7" name="6" totalsRowFunction="count" dataDxfId="824" totalsRowDxfId="823"/>
    <tableColumn id="8" name="7" totalsRowFunction="count" dataDxfId="822" totalsRowDxfId="821"/>
    <tableColumn id="9" name="8" totalsRowFunction="count" dataDxfId="820" totalsRowDxfId="819"/>
    <tableColumn id="10" name="9" totalsRowFunction="count" dataDxfId="818" totalsRowDxfId="817"/>
    <tableColumn id="11" name="10" totalsRowFunction="count" dataDxfId="816" totalsRowDxfId="815"/>
    <tableColumn id="12" name="11" totalsRowFunction="count" dataDxfId="814" totalsRowDxfId="813"/>
    <tableColumn id="13" name="12" totalsRowFunction="count" dataDxfId="812" totalsRowDxfId="811"/>
    <tableColumn id="14" name="13" totalsRowFunction="count" dataDxfId="810" totalsRowDxfId="809"/>
    <tableColumn id="15" name="14" totalsRowFunction="count" dataDxfId="808" totalsRowDxfId="807"/>
    <tableColumn id="16" name="15" totalsRowFunction="count" dataDxfId="806" totalsRowDxfId="805"/>
    <tableColumn id="17" name="16" totalsRowFunction="count" dataDxfId="804" totalsRowDxfId="803"/>
    <tableColumn id="18" name="17" totalsRowFunction="count" dataDxfId="802" totalsRowDxfId="801"/>
    <tableColumn id="19" name="18" totalsRowFunction="count" dataDxfId="800" totalsRowDxfId="799"/>
    <tableColumn id="20" name="19" totalsRowFunction="count" dataDxfId="798" totalsRowDxfId="797"/>
    <tableColumn id="21" name="20" totalsRowFunction="count" dataDxfId="796" totalsRowDxfId="795"/>
    <tableColumn id="22" name="21" totalsRowFunction="count" dataDxfId="794" totalsRowDxfId="793"/>
    <tableColumn id="23" name="22" totalsRowFunction="count" dataDxfId="792" totalsRowDxfId="791"/>
    <tableColumn id="24" name="23" totalsRowFunction="count" dataDxfId="790" totalsRowDxfId="789"/>
    <tableColumn id="25" name="24" totalsRowFunction="count" dataDxfId="788" totalsRowDxfId="787"/>
    <tableColumn id="26" name="25" totalsRowFunction="count" dataDxfId="786" totalsRowDxfId="785"/>
    <tableColumn id="27" name="26" totalsRowFunction="count" dataDxfId="784" totalsRowDxfId="783"/>
    <tableColumn id="28" name="27" totalsRowFunction="count" dataDxfId="782" totalsRowDxfId="781"/>
    <tableColumn id="29" name="28" totalsRowFunction="count" dataDxfId="780" totalsRowDxfId="779"/>
    <tableColumn id="30" name="29" totalsRowFunction="count" dataDxfId="778" totalsRowDxfId="777"/>
    <tableColumn id="31" name="30" totalsRowFunction="count" dataDxfId="776" totalsRowDxfId="775"/>
    <tableColumn id="32" name="31" totalsRowFunction="count" dataDxfId="774"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anuary Employee Absence Schedule" altTextSummary="Provides a list of names and calendar dates to record employee absences and specific absence type, such as V=Vacation, S=Sick, P=Personal and two placeholders for custom entries."/>
    </ext>
  </extLst>
</table>
</file>

<file path=xl/tables/table10.xml><?xml version="1.0" encoding="utf-8"?>
<table xmlns="http://schemas.openxmlformats.org/spreadsheetml/2006/main" id="11" name="tblOctober" displayName="tblOctober" ref="A4:AG10" totalsRowCount="1">
  <tableColumns count="33">
    <tableColumn id="1" name="Employee Name" totalsRowFunction="custom" dataDxfId="204" totalsRowDxfId="203">
      <totalsRowFormula>MonthName&amp;" Total"</totalsRowFormula>
    </tableColumn>
    <tableColumn id="2" name="1" totalsRowFunction="count" dataDxfId="202" totalsRowDxfId="201"/>
    <tableColumn id="3" name="2" totalsRowFunction="count" dataDxfId="200" totalsRowDxfId="199"/>
    <tableColumn id="4" name="3" totalsRowFunction="count" dataDxfId="198" totalsRowDxfId="197"/>
    <tableColumn id="5" name="4" totalsRowFunction="count" dataDxfId="196" totalsRowDxfId="195"/>
    <tableColumn id="6" name="5" totalsRowFunction="count" dataDxfId="194" totalsRowDxfId="193"/>
    <tableColumn id="7" name="6" totalsRowFunction="count" dataDxfId="192" totalsRowDxfId="191"/>
    <tableColumn id="8" name="7" totalsRowFunction="count" dataDxfId="190" totalsRowDxfId="189"/>
    <tableColumn id="9" name="8" totalsRowFunction="count" dataDxfId="188" totalsRowDxfId="187"/>
    <tableColumn id="10" name="9" totalsRowFunction="count" dataDxfId="186" totalsRowDxfId="185"/>
    <tableColumn id="11" name="10" totalsRowFunction="count" dataDxfId="184" totalsRowDxfId="183"/>
    <tableColumn id="12" name="11" totalsRowFunction="count" dataDxfId="182" totalsRowDxfId="181"/>
    <tableColumn id="13" name="12" totalsRowFunction="count" dataDxfId="180" totalsRowDxfId="179"/>
    <tableColumn id="14" name="13" totalsRowFunction="count" dataDxfId="178" totalsRowDxfId="177"/>
    <tableColumn id="15" name="14" totalsRowFunction="count" dataDxfId="176" totalsRowDxfId="175"/>
    <tableColumn id="16" name="15" totalsRowFunction="count" dataDxfId="174" totalsRowDxfId="173"/>
    <tableColumn id="17" name="16" totalsRowFunction="count" dataDxfId="172" totalsRowDxfId="171"/>
    <tableColumn id="18" name="17" totalsRowFunction="count" dataDxfId="170" totalsRowDxfId="169"/>
    <tableColumn id="19" name="18" totalsRowFunction="count" dataDxfId="168" totalsRowDxfId="167"/>
    <tableColumn id="20" name="19" totalsRowFunction="count" dataDxfId="166" totalsRowDxfId="165"/>
    <tableColumn id="21" name="20" totalsRowFunction="count" dataDxfId="164" totalsRowDxfId="163"/>
    <tableColumn id="22" name="21" totalsRowFunction="count" dataDxfId="162" totalsRowDxfId="161"/>
    <tableColumn id="23" name="22" totalsRowFunction="count" dataDxfId="160" totalsRowDxfId="159"/>
    <tableColumn id="24" name="23" totalsRowFunction="count" dataDxfId="158" totalsRowDxfId="157"/>
    <tableColumn id="25" name="24" totalsRowFunction="count" dataDxfId="156" totalsRowDxfId="155"/>
    <tableColumn id="26" name="25" totalsRowFunction="count" dataDxfId="154" totalsRowDxfId="153"/>
    <tableColumn id="27" name="26" totalsRowFunction="count" dataDxfId="152" totalsRowDxfId="151"/>
    <tableColumn id="28" name="27" totalsRowFunction="count" dataDxfId="150" totalsRowDxfId="149"/>
    <tableColumn id="29" name="28" totalsRowFunction="count" dataDxfId="148" totalsRowDxfId="147"/>
    <tableColumn id="30" name="29" totalsRowFunction="count" dataDxfId="146"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October Employee Absence Schedule" altTextSummary="Provides a list of names and calendar dates to record employee absences and specific absence type, such as V=Vacation, S=Sick, P=Personal and two placeholders for custom entries."/>
    </ext>
  </extLst>
</table>
</file>

<file path=xl/tables/table11.xml><?xml version="1.0" encoding="utf-8"?>
<table xmlns="http://schemas.openxmlformats.org/spreadsheetml/2006/main" id="10" name="tblNovember" displayName="tblNovember" ref="A4:AG10" totalsRowCount="1">
  <tableColumns count="33">
    <tableColumn id="1" name="Employee Name" totalsRowFunction="custom" dataDxfId="134" totalsRowDxfId="133">
      <totalsRowFormula>MonthName&amp;" Total"</totalsRowFormula>
    </tableColumn>
    <tableColumn id="2" name="1" totalsRowFunction="count" dataDxfId="132" totalsRowDxfId="131"/>
    <tableColumn id="3" name="2" totalsRowFunction="count" dataDxfId="130" totalsRowDxfId="129"/>
    <tableColumn id="4" name="3" totalsRowFunction="count" dataDxfId="128" totalsRowDxfId="127"/>
    <tableColumn id="5" name="4" totalsRowFunction="count" dataDxfId="126" totalsRowDxfId="125"/>
    <tableColumn id="6" name="5" totalsRowFunction="count" dataDxfId="124" totalsRowDxfId="123"/>
    <tableColumn id="7" name="6" totalsRowFunction="count" dataDxfId="122" totalsRowDxfId="121"/>
    <tableColumn id="8" name="7" totalsRowFunction="count" dataDxfId="120" totalsRowDxfId="119"/>
    <tableColumn id="9" name="8" totalsRowFunction="count" dataDxfId="118" totalsRowDxfId="117"/>
    <tableColumn id="10" name="9" totalsRowFunction="count" dataDxfId="116" totalsRowDxfId="115"/>
    <tableColumn id="11" name="10" totalsRowFunction="count" dataDxfId="114" totalsRowDxfId="113"/>
    <tableColumn id="12" name="11" totalsRowFunction="count" dataDxfId="112" totalsRowDxfId="111"/>
    <tableColumn id="13" name="12" totalsRowFunction="count" dataDxfId="110" totalsRowDxfId="109"/>
    <tableColumn id="14" name="13" totalsRowFunction="count" dataDxfId="108" totalsRowDxfId="107"/>
    <tableColumn id="15" name="14" totalsRowFunction="count" dataDxfId="106" totalsRowDxfId="105"/>
    <tableColumn id="16" name="15" totalsRowFunction="count" dataDxfId="104" totalsRowDxfId="103"/>
    <tableColumn id="17" name="16" totalsRowFunction="count" dataDxfId="102" totalsRowDxfId="101"/>
    <tableColumn id="18" name="17" totalsRowFunction="count" dataDxfId="100" totalsRowDxfId="99"/>
    <tableColumn id="19" name="18" totalsRowFunction="count" dataDxfId="98" totalsRowDxfId="97"/>
    <tableColumn id="20" name="19" totalsRowFunction="count" dataDxfId="96" totalsRowDxfId="95"/>
    <tableColumn id="21" name="20" totalsRowFunction="count" dataDxfId="94" totalsRowDxfId="93"/>
    <tableColumn id="22" name="21" totalsRowFunction="count" dataDxfId="92" totalsRowDxfId="91"/>
    <tableColumn id="23" name="22" totalsRowFunction="count" dataDxfId="90" totalsRowDxfId="89"/>
    <tableColumn id="24" name="23" totalsRowFunction="count" dataDxfId="88" totalsRowDxfId="87"/>
    <tableColumn id="25" name="24" totalsRowFunction="count" dataDxfId="86" totalsRowDxfId="85"/>
    <tableColumn id="26" name="25" totalsRowFunction="count" dataDxfId="84" totalsRowDxfId="83"/>
    <tableColumn id="27" name="26" totalsRowFunction="count" dataDxfId="82" totalsRowDxfId="81"/>
    <tableColumn id="28" name="27" totalsRowFunction="count" dataDxfId="80" totalsRowDxfId="79"/>
    <tableColumn id="29" name="28" totalsRowFunction="count" dataDxfId="78" totalsRowDxfId="77"/>
    <tableColumn id="30" name="29" totalsRowFunction="count" dataDxfId="76"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November Employee Absence Schedule" altTextSummary="Provides a list of names and calendar dates to record employee absences and specific absence type, such as V=Vacation, S=Sick, P=Personal and two placeholders for custom entries."/>
    </ext>
  </extLst>
</table>
</file>

<file path=xl/tables/table12.xml><?xml version="1.0" encoding="utf-8"?>
<table xmlns="http://schemas.openxmlformats.org/spreadsheetml/2006/main" id="12" name="tblDecember" displayName="tblDecember" ref="A4:AG10" totalsRowCount="1">
  <tableColumns count="33">
    <tableColumn id="1" name="Employee Name" totalsRowFunction="custom" dataDxfId="64" totalsRowDxfId="63">
      <totalsRowFormula>MonthName&amp;" Total"</totalsRowFormula>
    </tableColumn>
    <tableColumn id="2" name="1" totalsRowFunction="count" dataDxfId="62" totalsRowDxfId="61"/>
    <tableColumn id="3" name="2" totalsRowFunction="count" dataDxfId="60" totalsRowDxfId="59"/>
    <tableColumn id="4" name="3" totalsRowFunction="count" dataDxfId="58" totalsRowDxfId="57"/>
    <tableColumn id="5" name="4" totalsRowFunction="count" dataDxfId="56" totalsRowDxfId="55"/>
    <tableColumn id="6" name="5" totalsRowFunction="count" dataDxfId="54" totalsRowDxfId="53"/>
    <tableColumn id="7" name="6" totalsRowFunction="count" dataDxfId="52" totalsRowDxfId="51"/>
    <tableColumn id="8" name="7" totalsRowFunction="count" dataDxfId="50" totalsRowDxfId="49"/>
    <tableColumn id="9" name="8" totalsRowFunction="count" dataDxfId="48" totalsRowDxfId="47"/>
    <tableColumn id="10" name="9" totalsRowFunction="count" dataDxfId="46" totalsRowDxfId="45"/>
    <tableColumn id="11" name="10" totalsRowFunction="count" dataDxfId="44" totalsRowDxfId="43"/>
    <tableColumn id="12" name="11" totalsRowFunction="count" dataDxfId="42" totalsRowDxfId="41"/>
    <tableColumn id="13" name="12" totalsRowFunction="count" dataDxfId="40" totalsRowDxfId="39"/>
    <tableColumn id="14" name="13" totalsRowFunction="count" dataDxfId="38" totalsRowDxfId="37"/>
    <tableColumn id="15" name="14" totalsRowFunction="count" dataDxfId="36" totalsRowDxfId="35"/>
    <tableColumn id="16" name="15" totalsRowFunction="count" dataDxfId="34" totalsRowDxfId="33"/>
    <tableColumn id="17" name="16" totalsRowFunction="count" dataDxfId="32" totalsRowDxfId="31"/>
    <tableColumn id="18" name="17" totalsRowFunction="count" dataDxfId="30" totalsRowDxfId="29"/>
    <tableColumn id="19" name="18" totalsRowFunction="count" dataDxfId="28" totalsRowDxfId="27"/>
    <tableColumn id="20" name="19" totalsRowFunction="count" dataDxfId="26" totalsRowDxfId="25"/>
    <tableColumn id="21" name="20" totalsRowFunction="count" dataDxfId="24" totalsRowDxfId="23"/>
    <tableColumn id="22" name="21" totalsRowFunction="count" dataDxfId="22" totalsRowDxfId="21"/>
    <tableColumn id="23" name="22" totalsRowFunction="count" dataDxfId="20" totalsRowDxfId="19"/>
    <tableColumn id="24" name="23" totalsRowFunction="count" dataDxfId="18" totalsRowDxfId="17"/>
    <tableColumn id="25" name="24" totalsRowFunction="count" dataDxfId="16" totalsRowDxfId="15"/>
    <tableColumn id="26" name="25" totalsRowFunction="count" dataDxfId="14" totalsRowDxfId="13"/>
    <tableColumn id="27" name="26" totalsRowFunction="count" dataDxfId="12" totalsRowDxfId="11"/>
    <tableColumn id="28" name="27" totalsRowFunction="count" dataDxfId="10" totalsRowDxfId="9"/>
    <tableColumn id="29" name="28" totalsRowFunction="count" dataDxfId="8" totalsRowDxfId="7"/>
    <tableColumn id="30" name="29" totalsRowFunction="count" dataDxfId="6"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December Employee Absence Schedule" altTextSummary="Provides a list of names and calendar dates to record employee absences and specific absence type, such as V=Vacation, S=Sick, P=Personal and two placeholders for custom entries."/>
    </ext>
  </extLst>
</table>
</file>

<file path=xl/tables/table2.xml><?xml version="1.0" encoding="utf-8"?>
<table xmlns="http://schemas.openxmlformats.org/spreadsheetml/2006/main" id="2" name="tblFebruary" displayName="tblFebruary" ref="A4:AG10" totalsRowCount="1">
  <tableColumns count="33">
    <tableColumn id="1" name="Employee Name" totalsRowFunction="custom" dataDxfId="764" totalsRowDxfId="763">
      <totalsRowFormula>MonthName&amp;" Total"</totalsRowFormula>
    </tableColumn>
    <tableColumn id="2" name="1" totalsRowFunction="count" dataDxfId="762" totalsRowDxfId="761"/>
    <tableColumn id="3" name="2" totalsRowFunction="count" dataDxfId="760" totalsRowDxfId="759"/>
    <tableColumn id="4" name="3" totalsRowFunction="count" dataDxfId="758" totalsRowDxfId="757"/>
    <tableColumn id="5" name="4" totalsRowFunction="count" dataDxfId="756" totalsRowDxfId="755"/>
    <tableColumn id="6" name="5" totalsRowFunction="count" dataDxfId="754" totalsRowDxfId="753"/>
    <tableColumn id="7" name="6" totalsRowFunction="count" dataDxfId="752" totalsRowDxfId="751"/>
    <tableColumn id="8" name="7" totalsRowFunction="count" dataDxfId="750" totalsRowDxfId="749"/>
    <tableColumn id="9" name="8" totalsRowFunction="count" dataDxfId="748" totalsRowDxfId="747"/>
    <tableColumn id="10" name="9" totalsRowFunction="count" dataDxfId="746" totalsRowDxfId="745"/>
    <tableColumn id="11" name="10" totalsRowFunction="count" dataDxfId="744" totalsRowDxfId="743"/>
    <tableColumn id="12" name="11" totalsRowFunction="count" dataDxfId="742" totalsRowDxfId="741"/>
    <tableColumn id="13" name="12" totalsRowFunction="count" dataDxfId="740" totalsRowDxfId="739"/>
    <tableColumn id="14" name="13" totalsRowFunction="count" dataDxfId="738" totalsRowDxfId="737"/>
    <tableColumn id="15" name="14" totalsRowFunction="count" dataDxfId="736" totalsRowDxfId="735"/>
    <tableColumn id="16" name="15" totalsRowFunction="count" dataDxfId="734" totalsRowDxfId="733"/>
    <tableColumn id="17" name="16" totalsRowFunction="count" dataDxfId="732" totalsRowDxfId="731"/>
    <tableColumn id="18" name="17" totalsRowFunction="count" dataDxfId="730" totalsRowDxfId="729"/>
    <tableColumn id="19" name="18" totalsRowFunction="count" dataDxfId="728" totalsRowDxfId="727"/>
    <tableColumn id="20" name="19" totalsRowFunction="count" dataDxfId="726" totalsRowDxfId="725"/>
    <tableColumn id="21" name="20" totalsRowFunction="count" dataDxfId="724" totalsRowDxfId="723"/>
    <tableColumn id="22" name="21" totalsRowFunction="count" dataDxfId="722" totalsRowDxfId="721"/>
    <tableColumn id="23" name="22" totalsRowFunction="count" dataDxfId="720" totalsRowDxfId="719"/>
    <tableColumn id="24" name="23" totalsRowFunction="count" dataDxfId="718" totalsRowDxfId="717"/>
    <tableColumn id="25" name="24" totalsRowFunction="count" dataDxfId="716" totalsRowDxfId="715"/>
    <tableColumn id="26" name="25" totalsRowFunction="count" dataDxfId="714" totalsRowDxfId="713"/>
    <tableColumn id="27" name="26" totalsRowFunction="count" dataDxfId="712" totalsRowDxfId="711"/>
    <tableColumn id="28" name="27" totalsRowFunction="count" dataDxfId="710" totalsRowDxfId="709"/>
    <tableColumn id="29" name="28" totalsRowFunction="count" dataDxfId="708" totalsRowDxfId="707"/>
    <tableColumn id="30" name="29" totalsRowFunction="count" dataDxfId="706"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February Employee Absence Schedule" altTextSummary="Provides a list of names and calendar dates to record employee absences and specific absence type, such as V=Vacation, S=Sick, P=Personal and two placeholders for custom entries."/>
    </ext>
  </extLst>
</table>
</file>

<file path=xl/tables/table3.xml><?xml version="1.0" encoding="utf-8"?>
<table xmlns="http://schemas.openxmlformats.org/spreadsheetml/2006/main" id="1" name="tblMarch" displayName="tblMarch" ref="A4:AG10" totalsRowCount="1">
  <tableColumns count="33">
    <tableColumn id="1" name="Employee Name" totalsRowFunction="custom" dataDxfId="694" totalsRowDxfId="693">
      <totalsRowFormula>MonthName&amp;" Total"</totalsRowFormula>
    </tableColumn>
    <tableColumn id="2" name="1" totalsRowFunction="count" dataDxfId="692" totalsRowDxfId="691"/>
    <tableColumn id="3" name="2" totalsRowFunction="count" dataDxfId="690" totalsRowDxfId="689"/>
    <tableColumn id="4" name="3" totalsRowFunction="count" dataDxfId="688" totalsRowDxfId="687"/>
    <tableColumn id="5" name="4" totalsRowFunction="count" dataDxfId="686" totalsRowDxfId="685"/>
    <tableColumn id="6" name="5" totalsRowFunction="count" dataDxfId="684" totalsRowDxfId="683"/>
    <tableColumn id="7" name="6" totalsRowFunction="count" dataDxfId="682" totalsRowDxfId="681"/>
    <tableColumn id="8" name="7" totalsRowFunction="count" dataDxfId="680" totalsRowDxfId="679"/>
    <tableColumn id="9" name="8" totalsRowFunction="count" dataDxfId="678" totalsRowDxfId="677"/>
    <tableColumn id="10" name="9" totalsRowFunction="count" dataDxfId="676" totalsRowDxfId="675"/>
    <tableColumn id="11" name="10" totalsRowFunction="count" dataDxfId="674" totalsRowDxfId="673"/>
    <tableColumn id="12" name="11" totalsRowFunction="count" dataDxfId="672" totalsRowDxfId="671"/>
    <tableColumn id="13" name="12" totalsRowFunction="count" dataDxfId="670" totalsRowDxfId="669"/>
    <tableColumn id="14" name="13" totalsRowFunction="count" dataDxfId="668" totalsRowDxfId="667"/>
    <tableColumn id="15" name="14" totalsRowFunction="count" dataDxfId="666" totalsRowDxfId="665"/>
    <tableColumn id="16" name="15" totalsRowFunction="count" dataDxfId="664" totalsRowDxfId="663"/>
    <tableColumn id="17" name="16" totalsRowFunction="count" dataDxfId="662" totalsRowDxfId="661"/>
    <tableColumn id="18" name="17" totalsRowFunction="count" dataDxfId="660" totalsRowDxfId="659"/>
    <tableColumn id="19" name="18" totalsRowFunction="count" dataDxfId="658" totalsRowDxfId="657"/>
    <tableColumn id="20" name="19" totalsRowFunction="count" dataDxfId="656" totalsRowDxfId="655"/>
    <tableColumn id="21" name="20" totalsRowFunction="count" dataDxfId="654" totalsRowDxfId="653"/>
    <tableColumn id="22" name="21" totalsRowFunction="count" dataDxfId="652" totalsRowDxfId="651"/>
    <tableColumn id="23" name="22" totalsRowFunction="count" dataDxfId="650" totalsRowDxfId="649"/>
    <tableColumn id="24" name="23" totalsRowFunction="count" dataDxfId="648" totalsRowDxfId="647"/>
    <tableColumn id="25" name="24" totalsRowFunction="count" dataDxfId="646" totalsRowDxfId="645"/>
    <tableColumn id="26" name="25" totalsRowFunction="count" dataDxfId="644" totalsRowDxfId="643"/>
    <tableColumn id="27" name="26" totalsRowFunction="count" dataDxfId="642" totalsRowDxfId="641"/>
    <tableColumn id="28" name="27" totalsRowFunction="count" dataDxfId="640" totalsRowDxfId="639"/>
    <tableColumn id="29" name="28" totalsRowFunction="count" dataDxfId="638" totalsRowDxfId="637"/>
    <tableColumn id="30" name="29" totalsRowFunction="count" dataDxfId="636"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rch Employee Absence Schedule" altTextSummary="Provides a list of names and calendar dates to record employee absences and specific absence type, such as V=Vacation, S=Sick, P=Personal and two placeholders for custom entries."/>
    </ext>
  </extLst>
</table>
</file>

<file path=xl/tables/table4.xml><?xml version="1.0" encoding="utf-8"?>
<table xmlns="http://schemas.openxmlformats.org/spreadsheetml/2006/main" id="4" name="tblApril" displayName="tblApril" ref="A4:AG10" totalsRowCount="1">
  <tableColumns count="33">
    <tableColumn id="1" name="Employee Name" totalsRowFunction="custom" dataDxfId="624" totalsRowDxfId="623">
      <totalsRowFormula>MonthName&amp;" Total"</totalsRowFormula>
    </tableColumn>
    <tableColumn id="2" name="1" totalsRowFunction="count" dataDxfId="622" totalsRowDxfId="621"/>
    <tableColumn id="3" name="2" totalsRowFunction="count" dataDxfId="620" totalsRowDxfId="619"/>
    <tableColumn id="4" name="3" totalsRowFunction="count" dataDxfId="618" totalsRowDxfId="617"/>
    <tableColumn id="5" name="4" totalsRowFunction="count" dataDxfId="616" totalsRowDxfId="615"/>
    <tableColumn id="6" name="5" totalsRowFunction="count" dataDxfId="614" totalsRowDxfId="613"/>
    <tableColumn id="7" name="6" totalsRowFunction="count" dataDxfId="612" totalsRowDxfId="611"/>
    <tableColumn id="8" name="7" totalsRowFunction="count" dataDxfId="610" totalsRowDxfId="609"/>
    <tableColumn id="9" name="8" totalsRowFunction="count" dataDxfId="608" totalsRowDxfId="607"/>
    <tableColumn id="10" name="9" totalsRowFunction="count" dataDxfId="606" totalsRowDxfId="605"/>
    <tableColumn id="11" name="10" totalsRowFunction="count" dataDxfId="604" totalsRowDxfId="603"/>
    <tableColumn id="12" name="11" totalsRowFunction="count" dataDxfId="602" totalsRowDxfId="601"/>
    <tableColumn id="13" name="12" totalsRowFunction="count" dataDxfId="600" totalsRowDxfId="599"/>
    <tableColumn id="14" name="13" totalsRowFunction="count" dataDxfId="598" totalsRowDxfId="597"/>
    <tableColumn id="15" name="14" totalsRowFunction="count" dataDxfId="596" totalsRowDxfId="595"/>
    <tableColumn id="16" name="15" totalsRowFunction="count" dataDxfId="594" totalsRowDxfId="593"/>
    <tableColumn id="17" name="16" totalsRowFunction="count" dataDxfId="592" totalsRowDxfId="591"/>
    <tableColumn id="18" name="17" totalsRowFunction="count" dataDxfId="590" totalsRowDxfId="589"/>
    <tableColumn id="19" name="18" totalsRowFunction="count" dataDxfId="588" totalsRowDxfId="587"/>
    <tableColumn id="20" name="19" totalsRowFunction="count" dataDxfId="586" totalsRowDxfId="585"/>
    <tableColumn id="21" name="20" totalsRowFunction="count" dataDxfId="584" totalsRowDxfId="583"/>
    <tableColumn id="22" name="21" totalsRowFunction="count" dataDxfId="582" totalsRowDxfId="581"/>
    <tableColumn id="23" name="22" totalsRowFunction="count" dataDxfId="580" totalsRowDxfId="579"/>
    <tableColumn id="24" name="23" totalsRowFunction="count" dataDxfId="578" totalsRowDxfId="577"/>
    <tableColumn id="25" name="24" totalsRowFunction="count" dataDxfId="576" totalsRowDxfId="575"/>
    <tableColumn id="26" name="25" totalsRowFunction="count" dataDxfId="574" totalsRowDxfId="573"/>
    <tableColumn id="27" name="26" totalsRowFunction="count" dataDxfId="572" totalsRowDxfId="571"/>
    <tableColumn id="28" name="27" totalsRowFunction="count" dataDxfId="570" totalsRowDxfId="569"/>
    <tableColumn id="29" name="28" totalsRowFunction="count" dataDxfId="568" totalsRowDxfId="567"/>
    <tableColumn id="30" name="29" totalsRowFunction="count" dataDxfId="566"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April Employee Absence Schedule" altTextSummary="Provides a list of names and calendar dates to record employee absences and specific absence type, such as V=Vacation, S=Sick, P=Personal and two placeholders for custom entries."/>
    </ext>
  </extLst>
</table>
</file>

<file path=xl/tables/table5.xml><?xml version="1.0" encoding="utf-8"?>
<table xmlns="http://schemas.openxmlformats.org/spreadsheetml/2006/main" id="5" name="tblMay" displayName="tblMay" ref="A4:AG10" totalsRowCount="1">
  <tableColumns count="33">
    <tableColumn id="1" name="Employee Name" totalsRowFunction="custom" dataDxfId="554" totalsRowDxfId="553">
      <totalsRowFormula>MonthName&amp;" Total"</totalsRowFormula>
    </tableColumn>
    <tableColumn id="2" name="1" totalsRowFunction="count" dataDxfId="552" totalsRowDxfId="551"/>
    <tableColumn id="3" name="2" totalsRowFunction="count" dataDxfId="550" totalsRowDxfId="549"/>
    <tableColumn id="4" name="3" totalsRowFunction="count" dataDxfId="548" totalsRowDxfId="547"/>
    <tableColumn id="5" name="4" totalsRowFunction="count" dataDxfId="546" totalsRowDxfId="545"/>
    <tableColumn id="6" name="5" totalsRowFunction="count" dataDxfId="544" totalsRowDxfId="543"/>
    <tableColumn id="7" name="6" totalsRowFunction="count" dataDxfId="542" totalsRowDxfId="541"/>
    <tableColumn id="8" name="7" totalsRowFunction="count" dataDxfId="540" totalsRowDxfId="539"/>
    <tableColumn id="9" name="8" totalsRowFunction="count" dataDxfId="538" totalsRowDxfId="537"/>
    <tableColumn id="10" name="9" totalsRowFunction="count" dataDxfId="536" totalsRowDxfId="535"/>
    <tableColumn id="11" name="10" totalsRowFunction="count" dataDxfId="534" totalsRowDxfId="533"/>
    <tableColumn id="12" name="11" totalsRowFunction="count" dataDxfId="532" totalsRowDxfId="531"/>
    <tableColumn id="13" name="12" totalsRowFunction="count" dataDxfId="530" totalsRowDxfId="529"/>
    <tableColumn id="14" name="13" totalsRowFunction="count" dataDxfId="528" totalsRowDxfId="527"/>
    <tableColumn id="15" name="14" totalsRowFunction="count" dataDxfId="526" totalsRowDxfId="525"/>
    <tableColumn id="16" name="15" totalsRowFunction="count" dataDxfId="524" totalsRowDxfId="523"/>
    <tableColumn id="17" name="16" totalsRowFunction="count" dataDxfId="522" totalsRowDxfId="521"/>
    <tableColumn id="18" name="17" totalsRowFunction="count" dataDxfId="520" totalsRowDxfId="519"/>
    <tableColumn id="19" name="18" totalsRowFunction="count" dataDxfId="518" totalsRowDxfId="517"/>
    <tableColumn id="20" name="19" totalsRowFunction="count" dataDxfId="516" totalsRowDxfId="515"/>
    <tableColumn id="21" name="20" totalsRowFunction="count" dataDxfId="514" totalsRowDxfId="513"/>
    <tableColumn id="22" name="21" totalsRowFunction="count" dataDxfId="512" totalsRowDxfId="511"/>
    <tableColumn id="23" name="22" totalsRowFunction="count" dataDxfId="510" totalsRowDxfId="509"/>
    <tableColumn id="24" name="23" totalsRowFunction="count" dataDxfId="508" totalsRowDxfId="507"/>
    <tableColumn id="25" name="24" totalsRowFunction="count" dataDxfId="506" totalsRowDxfId="505"/>
    <tableColumn id="26" name="25" totalsRowFunction="count" dataDxfId="504" totalsRowDxfId="503"/>
    <tableColumn id="27" name="26" totalsRowFunction="count" dataDxfId="502" totalsRowDxfId="501"/>
    <tableColumn id="28" name="27" totalsRowFunction="count" dataDxfId="500" totalsRowDxfId="499"/>
    <tableColumn id="29" name="28" totalsRowFunction="count" dataDxfId="498" totalsRowDxfId="497"/>
    <tableColumn id="30" name="29" totalsRowFunction="count" dataDxfId="496"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y Employee Absence Schedule" altTextSummary="Provides a list of names and calendar dates to record employee absences and specific absence type, such as V=Vacation, S=Sick, P=Personal and two placeholders for custom entries."/>
    </ext>
  </extLst>
</table>
</file>

<file path=xl/tables/table6.xml><?xml version="1.0" encoding="utf-8"?>
<table xmlns="http://schemas.openxmlformats.org/spreadsheetml/2006/main" id="6" name="tblJune" displayName="tblJune" ref="A4:AG10" totalsRowCount="1">
  <tableColumns count="33">
    <tableColumn id="1" name="Employee Name" totalsRowFunction="custom" dataDxfId="484" totalsRowDxfId="483">
      <totalsRowFormula>MonthName&amp;" Total"</totalsRowFormula>
    </tableColumn>
    <tableColumn id="2" name="1" totalsRowFunction="count" dataDxfId="482" totalsRowDxfId="481"/>
    <tableColumn id="3" name="2" totalsRowFunction="count" dataDxfId="480" totalsRowDxfId="479"/>
    <tableColumn id="4" name="3" totalsRowFunction="count" dataDxfId="478" totalsRowDxfId="477"/>
    <tableColumn id="5" name="4" totalsRowFunction="count" dataDxfId="476" totalsRowDxfId="475"/>
    <tableColumn id="6" name="5" totalsRowFunction="count" dataDxfId="474" totalsRowDxfId="473"/>
    <tableColumn id="7" name="6" totalsRowFunction="count" dataDxfId="472" totalsRowDxfId="471"/>
    <tableColumn id="8" name="7" totalsRowFunction="count" dataDxfId="470" totalsRowDxfId="469"/>
    <tableColumn id="9" name="8" totalsRowFunction="count" dataDxfId="468" totalsRowDxfId="467"/>
    <tableColumn id="10" name="9" totalsRowFunction="count" dataDxfId="466" totalsRowDxfId="465"/>
    <tableColumn id="11" name="10" totalsRowFunction="count" dataDxfId="464" totalsRowDxfId="463"/>
    <tableColumn id="12" name="11" totalsRowFunction="count" dataDxfId="462" totalsRowDxfId="461"/>
    <tableColumn id="13" name="12" totalsRowFunction="count" dataDxfId="460" totalsRowDxfId="459"/>
    <tableColumn id="14" name="13" totalsRowFunction="count" dataDxfId="458" totalsRowDxfId="457"/>
    <tableColumn id="15" name="14" totalsRowFunction="count" dataDxfId="456" totalsRowDxfId="455"/>
    <tableColumn id="16" name="15" totalsRowFunction="count" dataDxfId="454" totalsRowDxfId="453"/>
    <tableColumn id="17" name="16" totalsRowFunction="count" dataDxfId="452" totalsRowDxfId="451"/>
    <tableColumn id="18" name="17" totalsRowFunction="count" dataDxfId="450" totalsRowDxfId="449"/>
    <tableColumn id="19" name="18" totalsRowFunction="count" dataDxfId="448" totalsRowDxfId="447"/>
    <tableColumn id="20" name="19" totalsRowFunction="count" dataDxfId="446" totalsRowDxfId="445"/>
    <tableColumn id="21" name="20" totalsRowFunction="count" dataDxfId="444" totalsRowDxfId="443"/>
    <tableColumn id="22" name="21" totalsRowFunction="count" dataDxfId="442" totalsRowDxfId="441"/>
    <tableColumn id="23" name="22" totalsRowFunction="count" dataDxfId="440" totalsRowDxfId="439"/>
    <tableColumn id="24" name="23" totalsRowFunction="count" dataDxfId="438" totalsRowDxfId="437"/>
    <tableColumn id="25" name="24" totalsRowFunction="count" dataDxfId="436" totalsRowDxfId="435"/>
    <tableColumn id="26" name="25" totalsRowFunction="count" dataDxfId="434" totalsRowDxfId="433"/>
    <tableColumn id="27" name="26" totalsRowFunction="count" dataDxfId="432" totalsRowDxfId="431"/>
    <tableColumn id="28" name="27" totalsRowFunction="count" dataDxfId="430" totalsRowDxfId="429"/>
    <tableColumn id="29" name="28" totalsRowFunction="count" dataDxfId="428" totalsRowDxfId="427"/>
    <tableColumn id="30" name="29" totalsRowFunction="count" dataDxfId="426"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ne Employee Absence Schedule" altTextSummary="Provides a list of names and calendar dates to record employee absences and specific absence type, such as V=Vacation, S=Sick, P=Personal and two placeholders for custom entries."/>
    </ext>
  </extLst>
</table>
</file>

<file path=xl/tables/table7.xml><?xml version="1.0" encoding="utf-8"?>
<table xmlns="http://schemas.openxmlformats.org/spreadsheetml/2006/main" id="7" name="tblJuly" displayName="tblJuly" ref="A4:AG10" totalsRowCount="1">
  <tableColumns count="33">
    <tableColumn id="1" name="Employee Name" totalsRowFunction="custom" dataDxfId="414" totalsRowDxfId="413">
      <totalsRowFormula>MonthName&amp;" Total"</totalsRowFormula>
    </tableColumn>
    <tableColumn id="2" name="1" totalsRowFunction="count" dataDxfId="412" totalsRowDxfId="411"/>
    <tableColumn id="3" name="2" totalsRowFunction="count" dataDxfId="410" totalsRowDxfId="409"/>
    <tableColumn id="4" name="3" totalsRowFunction="count" dataDxfId="408" totalsRowDxfId="407"/>
    <tableColumn id="5" name="4" totalsRowFunction="count" dataDxfId="406" totalsRowDxfId="405"/>
    <tableColumn id="6" name="5" totalsRowFunction="count" dataDxfId="404" totalsRowDxfId="403"/>
    <tableColumn id="7" name="6" totalsRowFunction="count" dataDxfId="402" totalsRowDxfId="401"/>
    <tableColumn id="8" name="7" totalsRowFunction="count" dataDxfId="400" totalsRowDxfId="399"/>
    <tableColumn id="9" name="8" totalsRowFunction="count" dataDxfId="398" totalsRowDxfId="397"/>
    <tableColumn id="10" name="9" totalsRowFunction="count" dataDxfId="396" totalsRowDxfId="395"/>
    <tableColumn id="11" name="10" totalsRowFunction="count" dataDxfId="394" totalsRowDxfId="393"/>
    <tableColumn id="12" name="11" totalsRowFunction="count" dataDxfId="392" totalsRowDxfId="391"/>
    <tableColumn id="13" name="12" totalsRowFunction="count" dataDxfId="390" totalsRowDxfId="389"/>
    <tableColumn id="14" name="13" totalsRowFunction="count" dataDxfId="388" totalsRowDxfId="387"/>
    <tableColumn id="15" name="14" totalsRowFunction="count" dataDxfId="386" totalsRowDxfId="385"/>
    <tableColumn id="16" name="15" totalsRowFunction="count" dataDxfId="384" totalsRowDxfId="383"/>
    <tableColumn id="17" name="16" totalsRowFunction="count" dataDxfId="382" totalsRowDxfId="381"/>
    <tableColumn id="18" name="17" totalsRowFunction="count" dataDxfId="380" totalsRowDxfId="379"/>
    <tableColumn id="19" name="18" totalsRowFunction="count" dataDxfId="378" totalsRowDxfId="377"/>
    <tableColumn id="20" name="19" totalsRowFunction="count" dataDxfId="376" totalsRowDxfId="375"/>
    <tableColumn id="21" name="20" totalsRowFunction="count" dataDxfId="374" totalsRowDxfId="373"/>
    <tableColumn id="22" name="21" totalsRowFunction="count" dataDxfId="372" totalsRowDxfId="371"/>
    <tableColumn id="23" name="22" totalsRowFunction="count" dataDxfId="370" totalsRowDxfId="369"/>
    <tableColumn id="24" name="23" totalsRowFunction="count" dataDxfId="368" totalsRowDxfId="367"/>
    <tableColumn id="25" name="24" totalsRowFunction="count" dataDxfId="366" totalsRowDxfId="365"/>
    <tableColumn id="26" name="25" totalsRowFunction="count" dataDxfId="364" totalsRowDxfId="363"/>
    <tableColumn id="27" name="26" totalsRowFunction="count" dataDxfId="362" totalsRowDxfId="361"/>
    <tableColumn id="28" name="27" totalsRowFunction="count" dataDxfId="360" totalsRowDxfId="359"/>
    <tableColumn id="29" name="28" totalsRowFunction="count" dataDxfId="358" totalsRowDxfId="357"/>
    <tableColumn id="30" name="29" totalsRowFunction="count" dataDxfId="356"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ly Employee Absence Schedule" altTextSummary="Provides a list of names and calendar dates to record employee absences and specific absence type, such as V=Vacation, S=Sick, P=Personal and two placeholders for custom entries."/>
    </ext>
  </extLst>
</table>
</file>

<file path=xl/tables/table8.xml><?xml version="1.0" encoding="utf-8"?>
<table xmlns="http://schemas.openxmlformats.org/spreadsheetml/2006/main" id="8" name="tblAugust" displayName="tblAugust" ref="A4:AG10" totalsRowCount="1">
  <tableColumns count="33">
    <tableColumn id="1" name="Employee Name" totalsRowFunction="custom" dataDxfId="344" totalsRowDxfId="343">
      <totalsRowFormula>MonthName&amp;" Total"</totalsRowFormula>
    </tableColumn>
    <tableColumn id="2" name="1" totalsRowFunction="count" dataDxfId="342" totalsRowDxfId="341"/>
    <tableColumn id="3" name="2" totalsRowFunction="count" dataDxfId="340" totalsRowDxfId="339"/>
    <tableColumn id="4" name="3" totalsRowFunction="count" dataDxfId="338" totalsRowDxfId="337"/>
    <tableColumn id="5" name="4" totalsRowFunction="count" dataDxfId="336" totalsRowDxfId="335"/>
    <tableColumn id="6" name="5" totalsRowFunction="count" dataDxfId="334" totalsRowDxfId="333"/>
    <tableColumn id="7" name="6" totalsRowFunction="count" dataDxfId="332" totalsRowDxfId="331"/>
    <tableColumn id="8" name="7" totalsRowFunction="count" dataDxfId="330" totalsRowDxfId="329"/>
    <tableColumn id="9" name="8" totalsRowFunction="count" dataDxfId="328" totalsRowDxfId="327"/>
    <tableColumn id="10" name="9" totalsRowFunction="count" dataDxfId="326" totalsRowDxfId="325"/>
    <tableColumn id="11" name="10" totalsRowFunction="count" dataDxfId="324" totalsRowDxfId="323"/>
    <tableColumn id="12" name="11" totalsRowFunction="count" dataDxfId="322" totalsRowDxfId="321"/>
    <tableColumn id="13" name="12" totalsRowFunction="count" dataDxfId="320" totalsRowDxfId="319"/>
    <tableColumn id="14" name="13" totalsRowFunction="count" dataDxfId="318" totalsRowDxfId="317"/>
    <tableColumn id="15" name="14" totalsRowFunction="count" dataDxfId="316" totalsRowDxfId="315"/>
    <tableColumn id="16" name="15" totalsRowFunction="count" dataDxfId="314" totalsRowDxfId="313"/>
    <tableColumn id="17" name="16" totalsRowFunction="count" dataDxfId="312" totalsRowDxfId="311"/>
    <tableColumn id="18" name="17" totalsRowFunction="count" dataDxfId="310" totalsRowDxfId="309"/>
    <tableColumn id="19" name="18" totalsRowFunction="count" dataDxfId="308" totalsRowDxfId="307"/>
    <tableColumn id="20" name="19" totalsRowFunction="count" dataDxfId="306" totalsRowDxfId="305"/>
    <tableColumn id="21" name="20" totalsRowFunction="count" dataDxfId="304" totalsRowDxfId="303"/>
    <tableColumn id="22" name="21" totalsRowFunction="count" dataDxfId="302" totalsRowDxfId="301"/>
    <tableColumn id="23" name="22" totalsRowFunction="count" dataDxfId="300" totalsRowDxfId="299"/>
    <tableColumn id="24" name="23" totalsRowFunction="count" dataDxfId="298" totalsRowDxfId="297"/>
    <tableColumn id="25" name="24" totalsRowFunction="count" dataDxfId="296" totalsRowDxfId="295"/>
    <tableColumn id="26" name="25" totalsRowFunction="count" dataDxfId="294" totalsRowDxfId="293"/>
    <tableColumn id="27" name="26" totalsRowFunction="count" dataDxfId="292" totalsRowDxfId="291"/>
    <tableColumn id="28" name="27" totalsRowFunction="count" dataDxfId="290" totalsRowDxfId="289"/>
    <tableColumn id="29" name="28" totalsRowFunction="count" dataDxfId="288" totalsRowDxfId="287"/>
    <tableColumn id="30" name="29" totalsRowFunction="count" dataDxfId="286"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August Employee Absence Schedule" altTextSummary="Provides a list of names and calendar dates to record employee absences and specific absence type, such as V=Vacation, S=Sick, P=Personal and two placeholders for custom entries."/>
    </ext>
  </extLst>
</table>
</file>

<file path=xl/tables/table9.xml><?xml version="1.0" encoding="utf-8"?>
<table xmlns="http://schemas.openxmlformats.org/spreadsheetml/2006/main" id="9" name="tblSeptember" displayName="tblSeptember" ref="A4:AG10" totalsRowCount="1">
  <tableColumns count="33">
    <tableColumn id="1" name="Employee Name" totalsRowFunction="custom" dataDxfId="274" totalsRowDxfId="273">
      <totalsRowFormula>MonthName&amp;" Total"</totalsRowFormula>
    </tableColumn>
    <tableColumn id="2" name="1" totalsRowFunction="count" dataDxfId="272" totalsRowDxfId="271"/>
    <tableColumn id="3" name="2" totalsRowFunction="count" dataDxfId="270" totalsRowDxfId="269"/>
    <tableColumn id="4" name="3" totalsRowFunction="count" dataDxfId="268" totalsRowDxfId="267"/>
    <tableColumn id="5" name="4" totalsRowFunction="count" dataDxfId="266" totalsRowDxfId="265"/>
    <tableColumn id="6" name="5" totalsRowFunction="count" dataDxfId="264" totalsRowDxfId="263"/>
    <tableColumn id="7" name="6" totalsRowFunction="count" dataDxfId="262" totalsRowDxfId="261"/>
    <tableColumn id="8" name="7" totalsRowFunction="count" dataDxfId="260" totalsRowDxfId="259"/>
    <tableColumn id="9" name="8" totalsRowFunction="count" dataDxfId="258" totalsRowDxfId="257"/>
    <tableColumn id="10" name="9" totalsRowFunction="count" dataDxfId="256" totalsRowDxfId="255"/>
    <tableColumn id="11" name="10" totalsRowFunction="count" dataDxfId="254" totalsRowDxfId="253"/>
    <tableColumn id="12" name="11" totalsRowFunction="count" dataDxfId="252" totalsRowDxfId="251"/>
    <tableColumn id="13" name="12" totalsRowFunction="count" dataDxfId="250" totalsRowDxfId="249"/>
    <tableColumn id="14" name="13" totalsRowFunction="count" dataDxfId="248" totalsRowDxfId="247"/>
    <tableColumn id="15" name="14" totalsRowFunction="count" dataDxfId="246" totalsRowDxfId="245"/>
    <tableColumn id="16" name="15" totalsRowFunction="count" dataDxfId="244" totalsRowDxfId="243"/>
    <tableColumn id="17" name="16" totalsRowFunction="count" dataDxfId="242" totalsRowDxfId="241"/>
    <tableColumn id="18" name="17" totalsRowFunction="count" dataDxfId="240" totalsRowDxfId="239"/>
    <tableColumn id="19" name="18" totalsRowFunction="count" dataDxfId="238" totalsRowDxfId="237"/>
    <tableColumn id="20" name="19" totalsRowFunction="count" dataDxfId="236" totalsRowDxfId="235"/>
    <tableColumn id="21" name="20" totalsRowFunction="count" dataDxfId="234" totalsRowDxfId="233"/>
    <tableColumn id="22" name="21" totalsRowFunction="count" dataDxfId="232" totalsRowDxfId="231"/>
    <tableColumn id="23" name="22" totalsRowFunction="count" dataDxfId="230" totalsRowDxfId="229"/>
    <tableColumn id="24" name="23" totalsRowFunction="count" dataDxfId="228" totalsRowDxfId="227"/>
    <tableColumn id="25" name="24" totalsRowFunction="count" dataDxfId="226" totalsRowDxfId="225"/>
    <tableColumn id="26" name="25" totalsRowFunction="count" dataDxfId="224" totalsRowDxfId="223"/>
    <tableColumn id="27" name="26" totalsRowFunction="count" dataDxfId="222" totalsRowDxfId="221"/>
    <tableColumn id="28" name="27" totalsRowFunction="count" dataDxfId="220" totalsRowDxfId="219"/>
    <tableColumn id="29" name="28" totalsRowFunction="count" dataDxfId="218" totalsRowDxfId="217"/>
    <tableColumn id="30" name="29" totalsRowFunction="count" dataDxfId="216"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eptember Employee Absence Schedule" altTextSummary="Provides a list of names and calendar dates to record employee absences and specific absence type, such as V=Vacation, S=Sick, P=Personal and two placeholders for custom entries."/>
    </ext>
  </extLst>
</table>
</file>

<file path=xl/theme/theme1.xml><?xml version="1.0" encoding="utf-8"?>
<a:theme xmlns:a="http://schemas.openxmlformats.org/drawingml/2006/main" name="Office Theme">
  <a:themeElements>
    <a:clrScheme name="Employee Absenc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2" tint="-0.89999084444715716"/>
    <pageSetUpPr fitToPage="1"/>
  </sheetPr>
  <dimension ref="A1:AH1399"/>
  <sheetViews>
    <sheetView showGridLines="0" workbookViewId="0">
      <selection activeCell="AG4" sqref="AG4"/>
    </sheetView>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37" customFormat="1" ht="50.25" customHeight="1">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2015</v>
      </c>
      <c r="AH2" s="3"/>
    </row>
    <row r="3" spans="1:34" s="6" customFormat="1" ht="15.75" customHeight="1">
      <c r="A3" s="49"/>
      <c r="B3" s="28" t="str">
        <f>TEXT(WEEKDAY(DATE(CalendarYear,1,1),1),"aaa")</f>
        <v>Thu</v>
      </c>
      <c r="C3" s="29" t="str">
        <f>TEXT(WEEKDAY(DATE(CalendarYear,1,2),1),"aaa")</f>
        <v>Fri</v>
      </c>
      <c r="D3" s="29" t="str">
        <f>TEXT(WEEKDAY(DATE(CalendarYear,1,3),1),"aaa")</f>
        <v>Sat</v>
      </c>
      <c r="E3" s="29" t="str">
        <f>TEXT(WEEKDAY(DATE(CalendarYear,1,4),1),"aaa")</f>
        <v>Sun</v>
      </c>
      <c r="F3" s="29" t="str">
        <f>TEXT(WEEKDAY(DATE(CalendarYear,1,5),1),"aaa")</f>
        <v>Mon</v>
      </c>
      <c r="G3" s="29" t="str">
        <f>TEXT(WEEKDAY(DATE(CalendarYear,1,6),1),"aaa")</f>
        <v>Tue</v>
      </c>
      <c r="H3" s="29" t="str">
        <f>TEXT(WEEKDAY(DATE(CalendarYear,1,7),1),"aaa")</f>
        <v>Wed</v>
      </c>
      <c r="I3" s="29" t="str">
        <f>TEXT(WEEKDAY(DATE(CalendarYear,1,8),1),"aaa")</f>
        <v>Thu</v>
      </c>
      <c r="J3" s="29" t="str">
        <f>TEXT(WEEKDAY(DATE(CalendarYear,1,9),1),"aaa")</f>
        <v>Fri</v>
      </c>
      <c r="K3" s="29" t="str">
        <f>TEXT(WEEKDAY(DATE(CalendarYear,1,10),1),"aaa")</f>
        <v>Sat</v>
      </c>
      <c r="L3" s="29" t="str">
        <f>TEXT(WEEKDAY(DATE(CalendarYear,1,11),1),"aaa")</f>
        <v>Sun</v>
      </c>
      <c r="M3" s="29" t="str">
        <f>TEXT(WEEKDAY(DATE(CalendarYear,1,12),1),"aaa")</f>
        <v>Mon</v>
      </c>
      <c r="N3" s="29" t="str">
        <f>TEXT(WEEKDAY(DATE(CalendarYear,1,13),1),"aaa")</f>
        <v>Tue</v>
      </c>
      <c r="O3" s="29" t="str">
        <f>TEXT(WEEKDAY(DATE(CalendarYear,1,14),1),"aaa")</f>
        <v>Wed</v>
      </c>
      <c r="P3" s="29" t="str">
        <f>TEXT(WEEKDAY(DATE(CalendarYear,1,15),1),"aaa")</f>
        <v>Thu</v>
      </c>
      <c r="Q3" s="29" t="str">
        <f>TEXT(WEEKDAY(DATE(CalendarYear,1,16),1),"aaa")</f>
        <v>Fri</v>
      </c>
      <c r="R3" s="29" t="str">
        <f>TEXT(WEEKDAY(DATE(CalendarYear,1,17),1),"aaa")</f>
        <v>Sat</v>
      </c>
      <c r="S3" s="29" t="str">
        <f>TEXT(WEEKDAY(DATE(CalendarYear,1,18),1),"aaa")</f>
        <v>Sun</v>
      </c>
      <c r="T3" s="29" t="str">
        <f>TEXT(WEEKDAY(DATE(CalendarYear,1,19),1),"aaa")</f>
        <v>Mon</v>
      </c>
      <c r="U3" s="29" t="str">
        <f>TEXT(WEEKDAY(DATE(CalendarYear,1,20),1),"aaa")</f>
        <v>Tue</v>
      </c>
      <c r="V3" s="29" t="str">
        <f>TEXT(WEEKDAY(DATE(CalendarYear,1,21),1),"aaa")</f>
        <v>Wed</v>
      </c>
      <c r="W3" s="29" t="str">
        <f>TEXT(WEEKDAY(DATE(CalendarYear,1,22),1),"aaa")</f>
        <v>Thu</v>
      </c>
      <c r="X3" s="29" t="str">
        <f>TEXT(WEEKDAY(DATE(CalendarYear,1,23),1),"aaa")</f>
        <v>Fri</v>
      </c>
      <c r="Y3" s="29" t="str">
        <f>TEXT(WEEKDAY(DATE(CalendarYear,1,24),1),"aaa")</f>
        <v>Sat</v>
      </c>
      <c r="Z3" s="29" t="str">
        <f>TEXT(WEEKDAY(DATE(CalendarYear,1,25),1),"aaa")</f>
        <v>Sun</v>
      </c>
      <c r="AA3" s="29" t="str">
        <f>TEXT(WEEKDAY(DATE(CalendarYear,1,26),1),"aaa")</f>
        <v>Mon</v>
      </c>
      <c r="AB3" s="29" t="str">
        <f>TEXT(WEEKDAY(DATE(CalendarYear,1,27),1),"aaa")</f>
        <v>Tue</v>
      </c>
      <c r="AC3" s="29" t="str">
        <f>TEXT(WEEKDAY(DATE(CalendarYear,1,28),1),"aaa")</f>
        <v>Wed</v>
      </c>
      <c r="AD3" s="29" t="str">
        <f>TEXT(WEEKDAY(DATE(CalendarYear,1,29),1),"aaa")</f>
        <v>Thu</v>
      </c>
      <c r="AE3" s="29" t="str">
        <f>TEXT(WEEKDAY(DATE(CalendarYear,1,30),1),"aaa")</f>
        <v>Fri</v>
      </c>
      <c r="AF3" s="30" t="str">
        <f>TEXT(WEEKDAY(DATE(CalendarYear,1,31),1),"aaa")</f>
        <v>Sat</v>
      </c>
      <c r="AG3" s="50"/>
      <c r="AH3" s="5"/>
    </row>
    <row r="4" spans="1:34" s="10" customFormat="1">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4">
      <c r="A10" s="39" t="str">
        <f>MonthName&amp;" Total"</f>
        <v>January Total</v>
      </c>
      <c r="B10" s="11">
        <f>SUBTOTAL(103,[1])</f>
        <v>0</v>
      </c>
      <c r="C10" s="11">
        <f>SUBTOTAL(103,[2])</f>
        <v>0</v>
      </c>
      <c r="D10" s="11">
        <f>SUBTOTAL(103,[3])</f>
        <v>2</v>
      </c>
      <c r="E10" s="11">
        <f>SUBTOTAL(103,[4])</f>
        <v>2</v>
      </c>
      <c r="F10" s="11">
        <f>SUBTOTAL(103,[5])</f>
        <v>3</v>
      </c>
      <c r="G10" s="11">
        <f>SUBTOTAL(103,[6])</f>
        <v>3</v>
      </c>
      <c r="H10" s="11">
        <f>SUBTOTAL(103,[7])</f>
        <v>1</v>
      </c>
      <c r="I10" s="11">
        <f>SUBTOTAL(103,[8])</f>
        <v>0</v>
      </c>
      <c r="J10" s="11">
        <f>SUBTOTAL(103,[9])</f>
        <v>0</v>
      </c>
      <c r="K10" s="11">
        <f>SUBTOTAL(103,[10])</f>
        <v>0</v>
      </c>
      <c r="L10" s="11">
        <f>SUBTOTAL(103,[11])</f>
        <v>1</v>
      </c>
      <c r="M10" s="11">
        <f>SUBTOTAL(103,[12])</f>
        <v>0</v>
      </c>
      <c r="N10" s="11">
        <f>SUBTOTAL(103,[13])</f>
        <v>1</v>
      </c>
      <c r="O10" s="11">
        <f>SUBTOTAL(103,[14])</f>
        <v>1</v>
      </c>
      <c r="P10" s="11">
        <f>SUBTOTAL(103,[15])</f>
        <v>0</v>
      </c>
      <c r="Q10" s="11">
        <f>SUBTOTAL(103,[16])</f>
        <v>0</v>
      </c>
      <c r="R10" s="11">
        <f>SUBTOTAL(103,[17])</f>
        <v>1</v>
      </c>
      <c r="S10" s="11">
        <f>SUBTOTAL(103,[18])</f>
        <v>0</v>
      </c>
      <c r="T10" s="11">
        <f>SUBTOTAL(103,[19])</f>
        <v>1</v>
      </c>
      <c r="U10" s="11">
        <f>SUBTOTAL(103,[20])</f>
        <v>2</v>
      </c>
      <c r="V10" s="11">
        <f>SUBTOTAL(103,[21])</f>
        <v>1</v>
      </c>
      <c r="W10" s="11">
        <f>SUBTOTAL(103,[22])</f>
        <v>0</v>
      </c>
      <c r="X10" s="11">
        <f>SUBTOTAL(103,[23])</f>
        <v>0</v>
      </c>
      <c r="Y10" s="11">
        <f>SUBTOTAL(103,[24])</f>
        <v>1</v>
      </c>
      <c r="Z10" s="11">
        <f>SUBTOTAL(103,[25])</f>
        <v>1</v>
      </c>
      <c r="AA10" s="11">
        <f>SUBTOTAL(103,[26])</f>
        <v>1</v>
      </c>
      <c r="AB10" s="11">
        <f>SUBTOTAL(103,[27])</f>
        <v>1</v>
      </c>
      <c r="AC10" s="11">
        <f>SUBTOTAL(103,[28])</f>
        <v>0</v>
      </c>
      <c r="AD10" s="11">
        <f>SUBTOTAL(103,[29])</f>
        <v>1</v>
      </c>
      <c r="AE10" s="11">
        <f>SUBTOTAL(103,[30])</f>
        <v>0</v>
      </c>
      <c r="AF10" s="11">
        <f>SUBTOTAL(103,[31])</f>
        <v>1</v>
      </c>
      <c r="AG10" s="11">
        <f>SUBTOTAL(109,[Total Days])</f>
        <v>25</v>
      </c>
    </row>
    <row r="11" spans="1:34" customFormat="1">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4" customFormat="1">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spans="1:34" customFormat="1"/>
    <row r="14" spans="1:34" customFormat="1"/>
    <row r="15" spans="1:34" customFormat="1"/>
    <row r="16" spans="1:34" customFormat="1" ht="15" customHeight="1"/>
    <row r="17" customFormat="1" ht="15" customHeight="1"/>
    <row r="18" customFormat="1" ht="15" customHeight="1"/>
    <row r="19" customFormat="1" ht="15" customHeight="1"/>
    <row r="20" customFormat="1" ht="15" customHeight="1"/>
    <row r="21" customFormat="1" ht="15" customHeight="1"/>
    <row r="22" customFormat="1" ht="15" customHeight="1"/>
    <row r="23" customFormat="1" ht="15" customHeight="1"/>
    <row r="24" customFormat="1" ht="15" customHeight="1"/>
    <row r="25" customFormat="1" ht="15" customHeight="1"/>
    <row r="26" customFormat="1" ht="15" customHeight="1"/>
    <row r="27" customFormat="1" ht="15" customHeight="1"/>
    <row r="28" customFormat="1" ht="15" customHeight="1"/>
    <row r="29" customFormat="1" ht="15" customHeight="1"/>
    <row r="30" customFormat="1" ht="15" customHeight="1"/>
    <row r="31" customFormat="1" ht="15" customHeight="1"/>
    <row r="32" customFormat="1" ht="15" customHeight="1"/>
    <row r="33" customFormat="1" ht="15" customHeight="1"/>
    <row r="34" customFormat="1" ht="15" customHeight="1"/>
    <row r="35" customFormat="1" ht="15" customHeight="1"/>
    <row r="36" customFormat="1" ht="15" customHeight="1"/>
    <row r="37" customFormat="1" ht="15" customHeight="1"/>
    <row r="38" customFormat="1" ht="15" customHeight="1"/>
    <row r="39" customFormat="1" ht="15" customHeight="1"/>
    <row r="40" customFormat="1" ht="15" customHeight="1"/>
    <row r="41" customFormat="1" ht="15" customHeight="1"/>
    <row r="42" customFormat="1" ht="15" customHeight="1"/>
    <row r="43" customFormat="1" ht="15" customHeight="1"/>
    <row r="44" customFormat="1" ht="15" customHeight="1"/>
    <row r="45" customFormat="1" ht="15" customHeight="1"/>
    <row r="46" customFormat="1" ht="15" customHeight="1"/>
    <row r="47" customFormat="1" ht="15" customHeight="1"/>
    <row r="48" customFormat="1" ht="15" customHeight="1"/>
    <row r="49" customFormat="1" ht="15" customHeight="1"/>
    <row r="50" customFormat="1" ht="15" customHeight="1"/>
    <row r="51" customFormat="1" ht="15" customHeight="1"/>
    <row r="52" customFormat="1" ht="15" customHeight="1"/>
    <row r="53" customFormat="1" ht="15" customHeight="1"/>
    <row r="54" customFormat="1" ht="15" customHeight="1"/>
    <row r="55" customFormat="1" ht="15" customHeight="1"/>
    <row r="56" customFormat="1" ht="15" customHeight="1"/>
    <row r="57" customFormat="1" ht="15" customHeight="1"/>
    <row r="58" customFormat="1" ht="15" customHeight="1"/>
    <row r="59" customFormat="1" ht="15" customHeight="1"/>
    <row r="60" customFormat="1" ht="15" customHeight="1"/>
    <row r="61" customFormat="1" ht="15" customHeight="1"/>
    <row r="62" customFormat="1" ht="15" customHeight="1"/>
    <row r="63" customFormat="1" ht="15" customHeight="1"/>
    <row r="64" customFormat="1" ht="15" customHeight="1"/>
    <row r="65" customFormat="1" ht="15" customHeight="1"/>
    <row r="66" customFormat="1" ht="15" customHeight="1"/>
    <row r="67" customFormat="1" ht="15" customHeight="1"/>
    <row r="68" customFormat="1" ht="15" customHeight="1"/>
    <row r="69" customFormat="1" ht="15" customHeight="1"/>
    <row r="70" customFormat="1" ht="15" customHeight="1"/>
    <row r="71" customFormat="1" ht="15" customHeight="1"/>
    <row r="72" customFormat="1" ht="15" customHeight="1"/>
    <row r="73" customFormat="1" ht="15" customHeight="1"/>
    <row r="74" customFormat="1" ht="15" customHeight="1"/>
    <row r="75" customFormat="1" ht="15" customHeight="1"/>
    <row r="76" customFormat="1" ht="15" customHeight="1"/>
    <row r="77" customFormat="1" ht="15" customHeight="1"/>
    <row r="78" customFormat="1" ht="15" customHeight="1"/>
    <row r="79" customFormat="1" ht="15" customHeight="1"/>
    <row r="80" customFormat="1" ht="15" customHeight="1"/>
    <row r="81" customFormat="1" ht="15" customHeight="1"/>
    <row r="82" customFormat="1" ht="15" customHeight="1"/>
    <row r="83" customFormat="1" ht="15" customHeight="1"/>
    <row r="84" customFormat="1" ht="15" customHeight="1"/>
    <row r="85" customFormat="1" ht="15" customHeight="1"/>
    <row r="86" customFormat="1" ht="15" customHeight="1"/>
    <row r="87" customFormat="1" ht="15" customHeight="1"/>
    <row r="88" customFormat="1" ht="15" customHeight="1"/>
    <row r="89" customFormat="1" ht="15" customHeight="1"/>
    <row r="90" customFormat="1" ht="15" customHeight="1"/>
    <row r="91" customFormat="1" ht="15" customHeight="1"/>
    <row r="92" customFormat="1" ht="15" customHeight="1"/>
    <row r="93" customFormat="1" ht="15" customHeight="1"/>
    <row r="94" customFormat="1" ht="15" customHeight="1"/>
    <row r="95" customFormat="1" ht="15" customHeight="1"/>
    <row r="96" customFormat="1" ht="15" customHeight="1"/>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5" customHeight="1"/>
    <row r="524" customFormat="1" ht="15" customHeight="1"/>
    <row r="525" customFormat="1" ht="15" customHeight="1"/>
    <row r="526" customFormat="1" ht="15" customHeight="1"/>
    <row r="527" customFormat="1" ht="15" customHeight="1"/>
    <row r="528" customFormat="1" ht="15" customHeight="1"/>
    <row r="529" customFormat="1" ht="15" customHeight="1"/>
    <row r="530" customFormat="1" ht="15"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5" customHeight="1"/>
    <row r="575" customFormat="1" ht="15" customHeight="1"/>
    <row r="576" customFormat="1" ht="15" customHeight="1"/>
    <row r="577" customFormat="1" ht="15" customHeight="1"/>
    <row r="578" customFormat="1" ht="15" customHeight="1"/>
    <row r="579" customFormat="1" ht="15" customHeight="1"/>
    <row r="580" customFormat="1" ht="15" customHeight="1"/>
    <row r="581" customFormat="1" ht="15"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customFormat="1" ht="15" customHeight="1"/>
    <row r="609" customFormat="1" ht="15" customHeight="1"/>
    <row r="610" customFormat="1" ht="15" customHeight="1"/>
    <row r="611" customFormat="1" ht="15" customHeight="1"/>
    <row r="612" customFormat="1" ht="15" customHeight="1"/>
    <row r="613" customFormat="1" ht="15" customHeight="1"/>
    <row r="614" customFormat="1" ht="15" customHeight="1"/>
    <row r="615" customFormat="1" ht="15" customHeight="1"/>
    <row r="616" customFormat="1" ht="15" customHeight="1"/>
    <row r="617" customFormat="1" ht="15" customHeight="1"/>
    <row r="618" customFormat="1" ht="15" customHeight="1"/>
    <row r="619" customFormat="1" ht="15" customHeight="1"/>
    <row r="620" customFormat="1" ht="15" customHeight="1"/>
    <row r="621" customFormat="1" ht="15" customHeight="1"/>
    <row r="622" customFormat="1" ht="15" customHeight="1"/>
    <row r="623" customFormat="1" ht="15" customHeight="1"/>
    <row r="624" customFormat="1" ht="15" customHeight="1"/>
    <row r="625" customFormat="1" ht="15" customHeight="1"/>
    <row r="626" customFormat="1" ht="15" customHeight="1"/>
    <row r="627" customFormat="1" ht="15" customHeight="1"/>
    <row r="628" customFormat="1" ht="15" customHeight="1"/>
    <row r="629" customFormat="1" ht="15" customHeight="1"/>
    <row r="630" customFormat="1" ht="15" customHeight="1"/>
    <row r="631" customFormat="1" ht="15" customHeight="1"/>
    <row r="632" customFormat="1" ht="15" customHeight="1"/>
    <row r="633" customFormat="1" ht="15" customHeight="1"/>
    <row r="634" customFormat="1" ht="15" customHeight="1"/>
    <row r="635" customFormat="1" ht="15" customHeight="1"/>
    <row r="636" customFormat="1" ht="15" customHeight="1"/>
    <row r="637" customFormat="1" ht="15" customHeight="1"/>
    <row r="638" customFormat="1" ht="15" customHeight="1"/>
    <row r="639" customFormat="1" ht="15" customHeight="1"/>
    <row r="640" customFormat="1" ht="15" customHeight="1"/>
    <row r="641" customFormat="1" ht="15" customHeight="1"/>
    <row r="642" customFormat="1" ht="15" customHeight="1"/>
    <row r="643" customFormat="1" ht="15" customHeight="1"/>
    <row r="644" customFormat="1" ht="15" customHeight="1"/>
    <row r="645" customFormat="1" ht="15" customHeight="1"/>
    <row r="646" customFormat="1" ht="15" customHeight="1"/>
    <row r="647" customFormat="1" ht="15" customHeight="1"/>
    <row r="648" customFormat="1" ht="15" customHeight="1"/>
    <row r="649" customFormat="1" ht="15" customHeight="1"/>
    <row r="650" customFormat="1" ht="15" customHeight="1"/>
    <row r="651" customFormat="1" ht="15" customHeight="1"/>
    <row r="652" customFormat="1" ht="15" customHeight="1"/>
    <row r="653" customFormat="1" ht="15" customHeight="1"/>
    <row r="654" customFormat="1" ht="15" customHeight="1"/>
    <row r="655" customFormat="1" ht="15" customHeight="1"/>
    <row r="656" customFormat="1" ht="15" customHeight="1"/>
    <row r="657" customFormat="1" ht="15" customHeight="1"/>
    <row r="658" customFormat="1" ht="15" customHeight="1"/>
    <row r="659" customFormat="1" ht="15" customHeight="1"/>
    <row r="660" customFormat="1" ht="15" customHeight="1"/>
    <row r="661" customFormat="1" ht="15" customHeight="1"/>
    <row r="662" customFormat="1" ht="15" customHeight="1"/>
    <row r="663" customFormat="1" ht="15" customHeight="1"/>
    <row r="664" customFormat="1" ht="15" customHeight="1"/>
    <row r="665" customFormat="1" ht="15" customHeight="1"/>
    <row r="666" customFormat="1" ht="15" customHeight="1"/>
    <row r="667" customFormat="1" ht="15" customHeight="1"/>
    <row r="668" customFormat="1" ht="15" customHeight="1"/>
    <row r="669" customFormat="1" ht="15" customHeight="1"/>
    <row r="670" customFormat="1" ht="15" customHeight="1"/>
    <row r="671" customFormat="1" ht="15" customHeight="1"/>
    <row r="672" customFormat="1" ht="15" customHeight="1"/>
    <row r="673" customFormat="1" ht="15" customHeight="1"/>
    <row r="674" customFormat="1" ht="15" customHeight="1"/>
    <row r="675" customFormat="1" ht="15" customHeight="1"/>
    <row r="676" customFormat="1" ht="15" customHeight="1"/>
    <row r="677" customFormat="1" ht="15" customHeight="1"/>
    <row r="678" customFormat="1" ht="15" customHeight="1"/>
    <row r="679" customFormat="1" ht="15" customHeight="1"/>
    <row r="680" customFormat="1" ht="15" customHeight="1"/>
    <row r="681" customFormat="1" ht="15" customHeight="1"/>
    <row r="682" customFormat="1" ht="15" customHeight="1"/>
    <row r="683" customFormat="1" ht="15" customHeight="1"/>
    <row r="684" customFormat="1" ht="15" customHeight="1"/>
    <row r="685" customFormat="1" ht="15" customHeight="1"/>
    <row r="686" customFormat="1" ht="15" customHeight="1"/>
    <row r="687" customFormat="1" ht="15" customHeight="1"/>
    <row r="688" customFormat="1" ht="15" customHeight="1"/>
    <row r="689" customFormat="1" ht="15" customHeight="1"/>
    <row r="690" customFormat="1" ht="15" customHeight="1"/>
    <row r="691" customFormat="1" ht="15" customHeight="1"/>
    <row r="692" customFormat="1" ht="15" customHeight="1"/>
    <row r="693" customFormat="1" ht="15" customHeight="1"/>
    <row r="694" customFormat="1" ht="15" customHeight="1"/>
    <row r="695" customFormat="1" ht="15" customHeight="1"/>
    <row r="696" customFormat="1" ht="15" customHeight="1"/>
    <row r="697" customFormat="1" ht="15" customHeight="1"/>
    <row r="698" customFormat="1" ht="15" customHeight="1"/>
    <row r="699" customFormat="1" ht="15" customHeight="1"/>
    <row r="700" customFormat="1" ht="15" customHeight="1"/>
    <row r="701" customFormat="1" ht="15" customHeight="1"/>
    <row r="702" customFormat="1" ht="15" customHeight="1"/>
    <row r="703" customFormat="1" ht="15" customHeight="1"/>
    <row r="704" customFormat="1" ht="15" customHeight="1"/>
    <row r="705" customFormat="1" ht="15" customHeight="1"/>
    <row r="706" customFormat="1" ht="15" customHeight="1"/>
    <row r="707" customFormat="1" ht="15" customHeight="1"/>
    <row r="708" customFormat="1" ht="15" customHeight="1"/>
    <row r="709" customFormat="1" ht="15" customHeight="1"/>
    <row r="710" customFormat="1" ht="15" customHeight="1"/>
    <row r="711" customFormat="1" ht="15" customHeight="1"/>
    <row r="712" customFormat="1" ht="15" customHeight="1"/>
    <row r="713" customFormat="1" ht="15" customHeight="1"/>
    <row r="714" customFormat="1" ht="15" customHeight="1"/>
    <row r="715" customFormat="1" ht="15" customHeight="1"/>
    <row r="716" customFormat="1" ht="15" customHeight="1"/>
    <row r="717" customFormat="1" ht="15" customHeight="1"/>
    <row r="718" customFormat="1" ht="15" customHeight="1"/>
    <row r="719" customFormat="1" ht="15" customHeight="1"/>
    <row r="720" customFormat="1" ht="15" customHeight="1"/>
    <row r="721" customFormat="1" ht="15" customHeight="1"/>
    <row r="722" customFormat="1" ht="15" customHeight="1"/>
    <row r="723" customFormat="1" ht="15" customHeight="1"/>
    <row r="724" customFormat="1" ht="15" customHeight="1"/>
    <row r="725" customFormat="1" ht="15" customHeight="1"/>
    <row r="726" customFormat="1" ht="15" customHeight="1"/>
    <row r="727" customFormat="1" ht="15" customHeight="1"/>
    <row r="728" customFormat="1" ht="15" customHeight="1"/>
    <row r="729" customFormat="1" ht="15" customHeight="1"/>
    <row r="730" customFormat="1" ht="15" customHeight="1"/>
    <row r="731" customFormat="1" ht="15" customHeight="1"/>
    <row r="732" customFormat="1" ht="15" customHeight="1"/>
    <row r="733" customFormat="1" ht="15" customHeight="1"/>
    <row r="734" customFormat="1" ht="15" customHeight="1"/>
    <row r="735" customFormat="1" ht="15" customHeight="1"/>
    <row r="736" customFormat="1" ht="15" customHeight="1"/>
    <row r="737" customFormat="1" ht="15" customHeight="1"/>
    <row r="738" customFormat="1" ht="15" customHeight="1"/>
    <row r="739" customFormat="1" ht="15" customHeight="1"/>
    <row r="740" customFormat="1" ht="15" customHeight="1"/>
    <row r="741" customFormat="1" ht="15" customHeight="1"/>
    <row r="742" customFormat="1" ht="15" customHeight="1"/>
    <row r="743" customFormat="1" ht="15" customHeight="1"/>
    <row r="744" customFormat="1" ht="15" customHeight="1"/>
    <row r="745" customFormat="1" ht="15" customHeight="1"/>
    <row r="746" customFormat="1" ht="15" customHeight="1"/>
    <row r="747" customFormat="1" ht="15" customHeight="1"/>
    <row r="748" customFormat="1" ht="15" customHeight="1"/>
    <row r="749" customFormat="1" ht="15" customHeight="1"/>
    <row r="750" customFormat="1" ht="15" customHeight="1"/>
    <row r="751" customFormat="1" ht="15" customHeight="1"/>
    <row r="752" customFormat="1" ht="15" customHeight="1"/>
    <row r="753" customFormat="1" ht="15" customHeight="1"/>
    <row r="754" customFormat="1" ht="15" customHeight="1"/>
    <row r="755" customFormat="1" ht="15" customHeight="1"/>
    <row r="756" customFormat="1" ht="15" customHeight="1"/>
    <row r="757" customFormat="1" ht="15" customHeight="1"/>
    <row r="758" customFormat="1" ht="15" customHeight="1"/>
    <row r="759" customFormat="1" ht="15" customHeight="1"/>
    <row r="760" customFormat="1" ht="15" customHeight="1"/>
    <row r="761" customFormat="1" ht="15" customHeight="1"/>
    <row r="762" customFormat="1" ht="15" customHeight="1"/>
    <row r="763" customFormat="1" ht="15" customHeight="1"/>
    <row r="764" customFormat="1" ht="15" customHeight="1"/>
    <row r="765" customFormat="1" ht="15" customHeight="1"/>
    <row r="766" customFormat="1" ht="15" customHeight="1"/>
    <row r="767" customFormat="1" ht="15" customHeight="1"/>
    <row r="768" customFormat="1" ht="15" customHeight="1"/>
    <row r="769" customFormat="1" ht="15" customHeight="1"/>
    <row r="770" customFormat="1" ht="15" customHeight="1"/>
    <row r="771" customFormat="1" ht="15" customHeight="1"/>
    <row r="772" customFormat="1" ht="15" customHeight="1"/>
    <row r="773" customFormat="1" ht="15" customHeight="1"/>
    <row r="774" customFormat="1" ht="15" customHeight="1"/>
    <row r="775" customFormat="1" ht="15" customHeight="1"/>
    <row r="776" customFormat="1" ht="15" customHeight="1"/>
    <row r="777" customFormat="1" ht="15" customHeight="1"/>
    <row r="778" customFormat="1" ht="15" customHeight="1"/>
    <row r="779" customFormat="1" ht="15" customHeight="1"/>
    <row r="780" customFormat="1" ht="15" customHeight="1"/>
    <row r="781" customFormat="1" ht="15" customHeight="1"/>
    <row r="782" customFormat="1" ht="15" customHeight="1"/>
    <row r="783" customFormat="1" ht="15" customHeight="1"/>
    <row r="784" customFormat="1" ht="15" customHeight="1"/>
    <row r="785" customFormat="1" ht="15" customHeight="1"/>
    <row r="786" customFormat="1" ht="15" customHeight="1"/>
    <row r="787" customFormat="1" ht="15" customHeight="1"/>
    <row r="788" customFormat="1" ht="15" customHeight="1"/>
    <row r="789" customFormat="1" ht="15" customHeight="1"/>
    <row r="790" customFormat="1" ht="15" customHeight="1"/>
    <row r="791" customFormat="1" ht="15" customHeight="1"/>
    <row r="792" customFormat="1" ht="15" customHeight="1"/>
    <row r="793" customFormat="1" ht="15" customHeight="1"/>
    <row r="794" customFormat="1" ht="15" customHeight="1"/>
    <row r="795" customFormat="1" ht="15" customHeight="1"/>
    <row r="796" customFormat="1" ht="15" customHeight="1"/>
    <row r="797" customFormat="1" ht="15" customHeight="1"/>
    <row r="798" customFormat="1" ht="15" customHeight="1"/>
    <row r="799" customFormat="1" ht="15" customHeight="1"/>
    <row r="800" customFormat="1" ht="15" customHeight="1"/>
    <row r="801" customFormat="1" ht="15" customHeight="1"/>
    <row r="802" customFormat="1" ht="15" customHeight="1"/>
    <row r="803" customFormat="1" ht="15" customHeight="1"/>
    <row r="804" customFormat="1" ht="15" customHeight="1"/>
    <row r="805" customFormat="1" ht="15" customHeight="1"/>
    <row r="806" customFormat="1" ht="15" customHeight="1"/>
    <row r="807" customFormat="1" ht="15" customHeight="1"/>
    <row r="808" customFormat="1" ht="15" customHeight="1"/>
    <row r="809" customFormat="1" ht="15" customHeight="1"/>
    <row r="810" customFormat="1" ht="15" customHeight="1"/>
    <row r="811" customFormat="1" ht="15" customHeight="1"/>
    <row r="812" customFormat="1" ht="15" customHeight="1"/>
    <row r="813" customFormat="1" ht="15" customHeight="1"/>
    <row r="814" customFormat="1" ht="15" customHeight="1"/>
    <row r="815" customFormat="1" ht="15" customHeight="1"/>
    <row r="816" customFormat="1" ht="15" customHeight="1"/>
    <row r="817" customFormat="1" ht="15" customHeight="1"/>
    <row r="818" customFormat="1" ht="15" customHeight="1"/>
    <row r="819" customFormat="1" ht="15" customHeight="1"/>
    <row r="820" customFormat="1" ht="15" customHeight="1"/>
    <row r="821" customFormat="1" ht="15" customHeight="1"/>
    <row r="822" customFormat="1" ht="15" customHeight="1"/>
    <row r="823" customFormat="1" ht="15" customHeight="1"/>
    <row r="824" customFormat="1" ht="15" customHeight="1"/>
    <row r="825" customFormat="1" ht="15" customHeight="1"/>
    <row r="826" customFormat="1" ht="15" customHeight="1"/>
    <row r="827" customFormat="1" ht="15" customHeight="1"/>
    <row r="828" customFormat="1" ht="15" customHeight="1"/>
    <row r="829" customFormat="1" ht="15" customHeight="1"/>
    <row r="830" customFormat="1" ht="15" customHeight="1"/>
    <row r="831" customFormat="1" ht="15" customHeight="1"/>
    <row r="832" customFormat="1" ht="15" customHeight="1"/>
    <row r="833" customFormat="1" ht="15" customHeight="1"/>
    <row r="834" customFormat="1" ht="15" customHeight="1"/>
    <row r="835" customFormat="1" ht="15" customHeight="1"/>
    <row r="836" customFormat="1" ht="15" customHeight="1"/>
    <row r="837" customFormat="1" ht="15" customHeight="1"/>
    <row r="838" customFormat="1" ht="15" customHeight="1"/>
    <row r="839" customFormat="1" ht="15" customHeight="1"/>
    <row r="840" customFormat="1" ht="15" customHeight="1"/>
    <row r="841" customFormat="1" ht="15" customHeight="1"/>
    <row r="842" customFormat="1" ht="15" customHeight="1"/>
    <row r="843" customFormat="1" ht="15" customHeight="1"/>
    <row r="844" customFormat="1" ht="15" customHeight="1"/>
    <row r="845" customFormat="1" ht="15" customHeight="1"/>
    <row r="846" customFormat="1" ht="15" customHeight="1"/>
    <row r="847" customFormat="1" ht="15" customHeight="1"/>
    <row r="848" customFormat="1" ht="15" customHeight="1"/>
    <row r="849" customFormat="1" ht="15" customHeight="1"/>
    <row r="850" customFormat="1" ht="15" customHeight="1"/>
    <row r="851" customFormat="1" ht="15" customHeight="1"/>
    <row r="852" customFormat="1" ht="15" customHeight="1"/>
    <row r="853" customFormat="1" ht="15" customHeight="1"/>
    <row r="854" customFormat="1" ht="15" customHeight="1"/>
    <row r="855" customFormat="1" ht="15" customHeight="1"/>
    <row r="856" customFormat="1" ht="15" customHeight="1"/>
    <row r="857" customFormat="1" ht="15" customHeight="1"/>
    <row r="858" customFormat="1" ht="15" customHeight="1"/>
    <row r="859" customFormat="1" ht="15" customHeight="1"/>
    <row r="860" customFormat="1" ht="15" customHeight="1"/>
    <row r="861" customFormat="1" ht="15" customHeight="1"/>
    <row r="862" customFormat="1" ht="15" customHeight="1"/>
    <row r="863" customFormat="1" ht="15" customHeight="1"/>
    <row r="864" customFormat="1" ht="15" customHeight="1"/>
    <row r="865" customFormat="1" ht="15" customHeight="1"/>
    <row r="866" customFormat="1" ht="15" customHeight="1"/>
    <row r="867" customFormat="1" ht="15" customHeight="1"/>
    <row r="868" customFormat="1" ht="15" customHeight="1"/>
    <row r="869" customFormat="1" ht="15" customHeight="1"/>
    <row r="870" customFormat="1" ht="15" customHeight="1"/>
    <row r="871" customFormat="1" ht="15" customHeight="1"/>
    <row r="872" customFormat="1" ht="15" customHeight="1"/>
    <row r="873" customFormat="1" ht="15" customHeight="1"/>
    <row r="874" customFormat="1" ht="15" customHeight="1"/>
    <row r="875" customFormat="1" ht="15" customHeight="1"/>
    <row r="876" customFormat="1" ht="15" customHeight="1"/>
    <row r="877" customFormat="1" ht="15" customHeight="1"/>
    <row r="878" customFormat="1" ht="15" customHeight="1"/>
    <row r="879" customFormat="1" ht="15" customHeight="1"/>
    <row r="880" customFormat="1" ht="15" customHeight="1"/>
    <row r="881" customFormat="1" ht="15" customHeight="1"/>
    <row r="882" customFormat="1" ht="15" customHeight="1"/>
    <row r="883" customFormat="1" ht="15" customHeight="1"/>
    <row r="884" customFormat="1" ht="15" customHeight="1"/>
    <row r="885" customFormat="1" ht="15" customHeight="1"/>
    <row r="886" customFormat="1" ht="15" customHeight="1"/>
    <row r="887" customFormat="1" ht="15" customHeight="1"/>
    <row r="888" customFormat="1" ht="15" customHeight="1"/>
    <row r="889" customFormat="1" ht="15" customHeight="1"/>
    <row r="890" customFormat="1" ht="15" customHeight="1"/>
    <row r="891" customFormat="1" ht="15" customHeight="1"/>
    <row r="892" customFormat="1" ht="15" customHeight="1"/>
    <row r="893" customFormat="1" ht="15" customHeight="1"/>
    <row r="894" customFormat="1" ht="15" customHeight="1"/>
    <row r="895" customFormat="1" ht="15" customHeight="1"/>
    <row r="896" customFormat="1" ht="15" customHeight="1"/>
    <row r="897" customFormat="1" ht="15" customHeight="1"/>
    <row r="898" customFormat="1" ht="15" customHeight="1"/>
    <row r="899" customFormat="1" ht="15" customHeight="1"/>
    <row r="900" customFormat="1" ht="15" customHeight="1"/>
    <row r="901" customFormat="1" ht="15" customHeight="1"/>
    <row r="902" customFormat="1" ht="15" customHeight="1"/>
    <row r="903" customFormat="1" ht="15" customHeight="1"/>
    <row r="904" customFormat="1" ht="15" customHeight="1"/>
    <row r="905" customFormat="1" ht="15" customHeight="1"/>
    <row r="906" customFormat="1" ht="15" customHeight="1"/>
    <row r="907" customFormat="1" ht="15" customHeight="1"/>
    <row r="908" customFormat="1" ht="15" customHeight="1"/>
    <row r="909" customFormat="1" ht="15" customHeight="1"/>
    <row r="910" customFormat="1" ht="15" customHeight="1"/>
    <row r="911" customFormat="1" ht="15" customHeight="1"/>
    <row r="912" customFormat="1" ht="15" customHeight="1"/>
    <row r="913" customFormat="1" ht="15" customHeight="1"/>
    <row r="914" customFormat="1" ht="15" customHeight="1"/>
    <row r="915" customFormat="1" ht="15" customHeight="1"/>
    <row r="916" customFormat="1" ht="15" customHeight="1"/>
    <row r="917" customFormat="1" ht="15" customHeight="1"/>
    <row r="918" customFormat="1" ht="15" customHeight="1"/>
    <row r="919" customFormat="1" ht="15" customHeight="1"/>
    <row r="920" customFormat="1" ht="15" customHeight="1"/>
    <row r="921" customFormat="1" ht="15" customHeight="1"/>
    <row r="922" customFormat="1" ht="15" customHeight="1"/>
    <row r="923" customFormat="1" ht="15" customHeight="1"/>
    <row r="924" customFormat="1" ht="15" customHeight="1"/>
    <row r="925" customFormat="1" ht="15" customHeight="1"/>
    <row r="926" customFormat="1" ht="15" customHeight="1"/>
    <row r="927" customFormat="1" ht="15" customHeight="1"/>
    <row r="928" customFormat="1" ht="15" customHeight="1"/>
    <row r="929" customFormat="1" ht="15" customHeight="1"/>
    <row r="930" customFormat="1" ht="15" customHeight="1"/>
    <row r="931" customFormat="1" ht="15" customHeight="1"/>
    <row r="932" customFormat="1" ht="15" customHeight="1"/>
    <row r="933" customFormat="1" ht="15" customHeight="1"/>
    <row r="934" customFormat="1" ht="15" customHeight="1"/>
    <row r="935" customFormat="1" ht="15" customHeight="1"/>
    <row r="936" customFormat="1" ht="15" customHeight="1"/>
    <row r="937" customFormat="1" ht="15" customHeight="1"/>
    <row r="938" customFormat="1" ht="15" customHeight="1"/>
    <row r="939" customFormat="1" ht="15" customHeight="1"/>
    <row r="940" customFormat="1" ht="15" customHeight="1"/>
    <row r="941" customFormat="1" ht="15" customHeight="1"/>
    <row r="942" customFormat="1" ht="15" customHeight="1"/>
    <row r="943" customFormat="1" ht="15" customHeight="1"/>
    <row r="944" customFormat="1" ht="15" customHeight="1"/>
    <row r="945" customFormat="1" ht="15" customHeight="1"/>
    <row r="946" customFormat="1" ht="15" customHeight="1"/>
    <row r="947" customFormat="1" ht="15" customHeight="1"/>
    <row r="948" customFormat="1" ht="15" customHeight="1"/>
    <row r="949" customFormat="1" ht="15" customHeight="1"/>
    <row r="950" customFormat="1" ht="15" customHeight="1"/>
    <row r="951" customFormat="1" ht="15" customHeight="1"/>
    <row r="952" customFormat="1" ht="15" customHeight="1"/>
    <row r="953" customFormat="1" ht="15" customHeight="1"/>
    <row r="954" customFormat="1" ht="15" customHeight="1"/>
    <row r="955" customFormat="1" ht="15" customHeight="1"/>
    <row r="956" customFormat="1" ht="15" customHeight="1"/>
    <row r="957" customFormat="1" ht="15" customHeight="1"/>
    <row r="958" customFormat="1" ht="15" customHeight="1"/>
    <row r="959" customFormat="1" ht="15" customHeight="1"/>
    <row r="960" customFormat="1" ht="15" customHeight="1"/>
    <row r="961" customFormat="1" ht="15" customHeight="1"/>
    <row r="962" customFormat="1" ht="15" customHeight="1"/>
    <row r="963" customFormat="1" ht="15" customHeight="1"/>
    <row r="964" customFormat="1" ht="15" customHeight="1"/>
    <row r="965" customFormat="1" ht="15" customHeight="1"/>
    <row r="966" customFormat="1" ht="15" customHeight="1"/>
    <row r="967" customFormat="1" ht="15" customHeight="1"/>
    <row r="968" customFormat="1" ht="15" customHeight="1"/>
    <row r="969" customFormat="1" ht="15" customHeight="1"/>
    <row r="970" customFormat="1" ht="15" customHeight="1"/>
    <row r="971" customFormat="1" ht="15" customHeight="1"/>
    <row r="972" customFormat="1" ht="15" customHeight="1"/>
    <row r="973" customFormat="1" ht="15" customHeight="1"/>
    <row r="974" customFormat="1" ht="15" customHeight="1"/>
    <row r="975" customFormat="1" ht="15" customHeight="1"/>
    <row r="976" customFormat="1" ht="15" customHeight="1"/>
    <row r="977" customFormat="1" ht="15" customHeight="1"/>
    <row r="978" customFormat="1" ht="15" customHeight="1"/>
    <row r="979" customFormat="1" ht="15" customHeight="1"/>
    <row r="980" customFormat="1" ht="15" customHeight="1"/>
    <row r="981" customFormat="1" ht="15" customHeight="1"/>
    <row r="982" customFormat="1" ht="15" customHeight="1"/>
    <row r="983" customFormat="1" ht="15" customHeight="1"/>
    <row r="984" customFormat="1" ht="15" customHeight="1"/>
    <row r="985" customFormat="1" ht="15" customHeight="1"/>
    <row r="986" customFormat="1" ht="15" customHeight="1"/>
    <row r="987" customFormat="1" ht="15" customHeight="1"/>
    <row r="988" customFormat="1" ht="15" customHeight="1"/>
    <row r="989" customFormat="1" ht="15" customHeight="1"/>
    <row r="990" customFormat="1" ht="15" customHeight="1"/>
    <row r="991" customFormat="1" ht="15" customHeight="1"/>
    <row r="992" customFormat="1" ht="15" customHeight="1"/>
    <row r="993" customFormat="1" ht="15" customHeight="1"/>
    <row r="994" customFormat="1" ht="15" customHeight="1"/>
    <row r="995" customFormat="1" ht="15" customHeight="1"/>
    <row r="996" customFormat="1" ht="15" customHeight="1"/>
    <row r="997" customFormat="1" ht="15" customHeight="1"/>
    <row r="998" customFormat="1" ht="15" customHeight="1"/>
    <row r="999" customFormat="1" ht="15" customHeight="1"/>
    <row r="1000" customFormat="1" ht="15" customHeight="1"/>
    <row r="1001" customFormat="1" ht="15" customHeight="1"/>
    <row r="1002" customFormat="1" ht="15" customHeight="1"/>
    <row r="1003" customFormat="1" ht="15" customHeight="1"/>
    <row r="1004" customFormat="1" ht="15" customHeight="1"/>
    <row r="1005" customFormat="1" ht="15" customHeight="1"/>
    <row r="1006" customFormat="1" ht="15" customHeight="1"/>
    <row r="1007" customFormat="1" ht="15" customHeight="1"/>
    <row r="1008" customFormat="1" ht="15" customHeight="1"/>
    <row r="1009" customFormat="1" ht="15" customHeight="1"/>
    <row r="1010" customFormat="1" ht="15" customHeight="1"/>
    <row r="1011" customFormat="1" ht="15" customHeight="1"/>
    <row r="1012" customFormat="1" ht="15" customHeight="1"/>
    <row r="1013" customFormat="1" ht="15" customHeight="1"/>
    <row r="1014" customFormat="1" ht="15" customHeight="1"/>
    <row r="1015" customFormat="1" ht="15" customHeight="1"/>
    <row r="1016" customFormat="1" ht="15" customHeight="1"/>
    <row r="1017" customFormat="1" ht="15" customHeight="1"/>
    <row r="1018" customFormat="1" ht="15" customHeight="1"/>
    <row r="1019" customFormat="1" ht="15" customHeight="1"/>
    <row r="1020" customFormat="1" ht="15" customHeight="1"/>
    <row r="1021" customFormat="1" ht="15" customHeight="1"/>
    <row r="1022" customFormat="1" ht="15" customHeight="1"/>
    <row r="1023" customFormat="1" ht="15" customHeight="1"/>
    <row r="1024" customFormat="1" ht="15" customHeight="1"/>
    <row r="1025" customFormat="1" ht="15" customHeight="1"/>
    <row r="1026" customFormat="1" ht="15" customHeight="1"/>
    <row r="1027" customFormat="1" ht="15" customHeight="1"/>
    <row r="1028" customFormat="1" ht="15" customHeight="1"/>
    <row r="1029" customFormat="1" ht="15" customHeight="1"/>
    <row r="1030" customFormat="1" ht="15" customHeight="1"/>
    <row r="1031" customFormat="1" ht="15" customHeight="1"/>
    <row r="1032" customFormat="1" ht="15" customHeight="1"/>
    <row r="1033" customFormat="1" ht="15" customHeight="1"/>
    <row r="1034" customFormat="1" ht="15" customHeight="1"/>
    <row r="1035" customFormat="1" ht="15" customHeight="1"/>
    <row r="1036" customFormat="1" ht="15" customHeight="1"/>
    <row r="1037" customFormat="1" ht="15" customHeight="1"/>
    <row r="1038" customFormat="1" ht="15" customHeight="1"/>
    <row r="1039" customFormat="1" ht="15" customHeight="1"/>
    <row r="1040" customFormat="1" ht="15" customHeight="1"/>
    <row r="1041" customFormat="1" ht="15" customHeight="1"/>
    <row r="1042" customFormat="1" ht="15" customHeight="1"/>
    <row r="1043" customFormat="1" ht="15" customHeight="1"/>
    <row r="1044" customFormat="1" ht="15" customHeight="1"/>
    <row r="1045" customFormat="1" ht="15" customHeight="1"/>
    <row r="1046" customFormat="1" ht="15" customHeight="1"/>
    <row r="1047" customFormat="1" ht="15" customHeight="1"/>
    <row r="1048" customFormat="1" ht="15" customHeight="1"/>
    <row r="1049" customFormat="1" ht="15" customHeight="1"/>
    <row r="1050" customFormat="1" ht="15" customHeight="1"/>
    <row r="1051" customFormat="1" ht="15" customHeight="1"/>
    <row r="1052" customFormat="1" ht="15" customHeight="1"/>
    <row r="1053" customFormat="1" ht="15" customHeight="1"/>
    <row r="1054" customFormat="1" ht="15" customHeight="1"/>
    <row r="1055" customFormat="1" ht="15" customHeight="1"/>
    <row r="1056" customFormat="1" ht="15" customHeight="1"/>
    <row r="1057" customFormat="1" ht="15" customHeight="1"/>
    <row r="1058" customFormat="1" ht="15" customHeight="1"/>
    <row r="1059" customFormat="1" ht="15" customHeight="1"/>
    <row r="1060" customFormat="1" ht="15" customHeight="1"/>
    <row r="1061" customFormat="1" ht="15" customHeight="1"/>
    <row r="1062" customFormat="1" ht="15" customHeight="1"/>
    <row r="1063" customFormat="1" ht="15" customHeight="1"/>
    <row r="1064" customFormat="1" ht="15" customHeight="1"/>
    <row r="1065" customFormat="1" ht="15" customHeight="1"/>
    <row r="1066" customFormat="1" ht="15" customHeight="1"/>
    <row r="1067" customFormat="1" ht="15" customHeight="1"/>
    <row r="1068" customFormat="1" ht="15" customHeight="1"/>
    <row r="1069" customFormat="1" ht="15" customHeight="1"/>
    <row r="1070" customFormat="1" ht="15" customHeight="1"/>
    <row r="1071" customFormat="1" ht="15" customHeight="1"/>
    <row r="1072" customFormat="1" ht="15" customHeight="1"/>
    <row r="1073" customFormat="1" ht="15" customHeight="1"/>
    <row r="1074" customFormat="1" ht="15" customHeight="1"/>
    <row r="1075" customFormat="1" ht="15" customHeight="1"/>
    <row r="1076" customFormat="1" ht="15" customHeight="1"/>
    <row r="1077" customFormat="1" ht="15" customHeight="1"/>
    <row r="1078" customFormat="1" ht="15" customHeight="1"/>
    <row r="1079" customFormat="1" ht="15" customHeight="1"/>
    <row r="1080" customFormat="1" ht="15" customHeight="1"/>
    <row r="1081" customFormat="1" ht="15" customHeight="1"/>
    <row r="1082" customFormat="1" ht="15" customHeight="1"/>
    <row r="1083" customFormat="1" ht="15" customHeight="1"/>
    <row r="1084" customFormat="1" ht="15" customHeight="1"/>
    <row r="1085" customFormat="1" ht="15" customHeight="1"/>
    <row r="1086" customFormat="1" ht="15" customHeight="1"/>
    <row r="1087" customFormat="1" ht="15" customHeight="1"/>
    <row r="1088" customFormat="1" ht="15" customHeight="1"/>
    <row r="1089" customFormat="1" ht="15" customHeight="1"/>
    <row r="1090" customFormat="1" ht="15" customHeight="1"/>
    <row r="1091" customFormat="1" ht="15" customHeight="1"/>
    <row r="1092" customFormat="1" ht="15" customHeight="1"/>
    <row r="1093" customFormat="1" ht="15" customHeight="1"/>
    <row r="1094" customFormat="1" ht="15" customHeight="1"/>
    <row r="1095" customFormat="1" ht="15" customHeight="1"/>
    <row r="1096" customFormat="1" ht="15" customHeight="1"/>
    <row r="1097" customFormat="1" ht="15" customHeight="1"/>
    <row r="1098" customFormat="1" ht="15" customHeight="1"/>
    <row r="1099" customFormat="1" ht="15" customHeight="1"/>
    <row r="1100" customFormat="1" ht="15" customHeight="1"/>
    <row r="1101" customFormat="1" ht="15" customHeight="1"/>
    <row r="1102" customFormat="1" ht="15" customHeight="1"/>
    <row r="1103" customFormat="1" ht="15" customHeight="1"/>
    <row r="1104" customFormat="1" ht="15" customHeight="1"/>
    <row r="1105" customFormat="1" ht="15" customHeight="1"/>
    <row r="1106" customFormat="1" ht="15" customHeight="1"/>
    <row r="1107" customFormat="1" ht="15" customHeight="1"/>
    <row r="1108" customFormat="1" ht="15" customHeight="1"/>
    <row r="1109" customFormat="1" ht="15" customHeight="1"/>
    <row r="1110" customFormat="1" ht="15" customHeight="1"/>
    <row r="1111" customFormat="1" ht="15" customHeight="1"/>
    <row r="1112" customFormat="1" ht="15" customHeight="1"/>
    <row r="1113" customFormat="1" ht="15" customHeight="1"/>
    <row r="1114" customFormat="1" ht="15" customHeight="1"/>
    <row r="1115" customFormat="1" ht="15" customHeight="1"/>
    <row r="1116" customFormat="1" ht="15" customHeight="1"/>
    <row r="1117" customFormat="1" ht="15" customHeight="1"/>
    <row r="1118" customFormat="1" ht="15" customHeight="1"/>
    <row r="1119" customFormat="1" ht="15" customHeight="1"/>
    <row r="1120" customFormat="1" ht="15" customHeight="1"/>
    <row r="1121" customFormat="1" ht="15" customHeight="1"/>
    <row r="1122" customFormat="1" ht="15" customHeight="1"/>
    <row r="1123" customFormat="1" ht="15" customHeight="1"/>
    <row r="1124" customFormat="1" ht="15" customHeight="1"/>
    <row r="1125" customFormat="1" ht="15" customHeight="1"/>
    <row r="1126" customFormat="1" ht="15" customHeight="1"/>
    <row r="1127" customFormat="1" ht="15" customHeight="1"/>
    <row r="1128" customFormat="1" ht="15" customHeight="1"/>
    <row r="1129" customFormat="1" ht="15" customHeight="1"/>
    <row r="1130" customFormat="1" ht="15" customHeight="1"/>
    <row r="1131" customFormat="1" ht="15" customHeight="1"/>
    <row r="1132" customFormat="1" ht="15" customHeight="1"/>
    <row r="1133" customFormat="1" ht="15" customHeight="1"/>
    <row r="1134" customFormat="1" ht="15" customHeight="1"/>
    <row r="1135" customFormat="1" ht="15" customHeight="1"/>
    <row r="1136" customFormat="1" ht="15" customHeight="1"/>
    <row r="1137" customFormat="1" ht="15" customHeight="1"/>
    <row r="1138" customFormat="1" ht="15" customHeight="1"/>
    <row r="1139" customFormat="1" ht="15" customHeight="1"/>
    <row r="1140" customFormat="1" ht="15" customHeight="1"/>
    <row r="1141" customFormat="1" ht="15" customHeight="1"/>
    <row r="1142" customFormat="1" ht="15" customHeight="1"/>
    <row r="1143" customFormat="1" ht="15" customHeight="1"/>
    <row r="1144" customFormat="1" ht="15" customHeight="1"/>
    <row r="1145" customFormat="1" ht="15" customHeight="1"/>
    <row r="1146" customFormat="1" ht="15" customHeight="1"/>
    <row r="1147" customFormat="1" ht="15" customHeight="1"/>
    <row r="1148" customFormat="1" ht="15" customHeight="1"/>
    <row r="1149" customFormat="1" ht="15" customHeight="1"/>
    <row r="1150" customFormat="1" ht="15" customHeight="1"/>
    <row r="1151" customFormat="1" ht="15" customHeight="1"/>
    <row r="1152" customFormat="1" ht="15" customHeight="1"/>
    <row r="1153" customFormat="1" ht="15" customHeight="1"/>
    <row r="1154" customFormat="1" ht="15" customHeight="1"/>
    <row r="1155" customFormat="1" ht="15" customHeight="1"/>
    <row r="1156" customFormat="1" ht="15" customHeight="1"/>
    <row r="1157" customFormat="1" ht="15" customHeight="1"/>
    <row r="1158" customFormat="1" ht="15" customHeight="1"/>
    <row r="1159" customFormat="1" ht="15" customHeight="1"/>
    <row r="1160" customFormat="1" ht="15" customHeight="1"/>
    <row r="1161" customFormat="1" ht="15" customHeight="1"/>
    <row r="1162" customFormat="1" ht="15" customHeight="1"/>
    <row r="1163" customFormat="1" ht="15" customHeight="1"/>
    <row r="1164" customFormat="1" ht="15" customHeight="1"/>
    <row r="1165" customFormat="1" ht="15" customHeight="1"/>
    <row r="1166" customFormat="1" ht="15" customHeight="1"/>
    <row r="1167" customFormat="1" ht="15" customHeight="1"/>
    <row r="1168" customFormat="1" ht="15" customHeight="1"/>
    <row r="1169" customFormat="1" ht="15" customHeight="1"/>
    <row r="1170" customFormat="1" ht="15" customHeight="1"/>
    <row r="1171" customFormat="1" ht="15" customHeight="1"/>
    <row r="1172" customFormat="1" ht="15" customHeight="1"/>
    <row r="1173" customFormat="1" ht="15" customHeight="1"/>
    <row r="1174" customFormat="1" ht="15" customHeight="1"/>
    <row r="1175" customFormat="1" ht="15" customHeight="1"/>
    <row r="1176" customFormat="1" ht="15" customHeight="1"/>
    <row r="1177" customFormat="1" ht="15" customHeight="1"/>
    <row r="1178" customFormat="1" ht="15" customHeight="1"/>
    <row r="1179" customFormat="1" ht="15" customHeight="1"/>
    <row r="1180" customFormat="1" ht="15" customHeight="1"/>
    <row r="1181" customFormat="1" ht="15" customHeight="1"/>
    <row r="1182" customFormat="1" ht="15" customHeight="1"/>
    <row r="1183" customFormat="1" ht="15" customHeight="1"/>
    <row r="1184" customFormat="1" ht="15" customHeight="1"/>
    <row r="1185" customFormat="1" ht="15" customHeight="1"/>
    <row r="1186" customFormat="1" ht="15" customHeight="1"/>
    <row r="1187" customFormat="1" ht="15" customHeight="1"/>
    <row r="1188" customFormat="1" ht="15" customHeight="1"/>
    <row r="1189" customFormat="1" ht="15" customHeight="1"/>
    <row r="1190" customFormat="1" ht="15" customHeight="1"/>
    <row r="1191" customFormat="1" ht="15" customHeight="1"/>
    <row r="1192" customFormat="1" ht="15" customHeight="1"/>
    <row r="1193" customFormat="1" ht="15" customHeight="1"/>
    <row r="1194" customFormat="1" ht="15" customHeight="1"/>
    <row r="1195" customFormat="1" ht="15" customHeight="1"/>
    <row r="1196" customFormat="1" ht="15" customHeight="1"/>
    <row r="1197" customFormat="1" ht="15" customHeight="1"/>
    <row r="1198" customFormat="1" ht="15" customHeight="1"/>
    <row r="1199" customFormat="1" ht="15" customHeight="1"/>
    <row r="1200" customFormat="1" ht="15" customHeight="1"/>
    <row r="1201" customFormat="1" ht="15" customHeight="1"/>
    <row r="1202" customFormat="1" ht="15" customHeight="1"/>
    <row r="1203" customFormat="1" ht="15" customHeight="1"/>
    <row r="1204" customFormat="1" ht="15" customHeight="1"/>
    <row r="1205" customFormat="1" ht="15" customHeight="1"/>
    <row r="1206" customFormat="1" ht="15" customHeight="1"/>
    <row r="1207" customFormat="1" ht="15" customHeight="1"/>
    <row r="1208" customFormat="1" ht="15" customHeight="1"/>
    <row r="1209" customFormat="1" ht="15" customHeight="1"/>
    <row r="1210" customFormat="1" ht="15" customHeight="1"/>
    <row r="1211" customFormat="1" ht="15" customHeight="1"/>
    <row r="1212" customFormat="1" ht="15" customHeight="1"/>
    <row r="1213" customFormat="1" ht="15" customHeight="1"/>
    <row r="1214" customFormat="1" ht="15" customHeight="1"/>
    <row r="1215" customFormat="1" ht="15" customHeight="1"/>
    <row r="1216" customFormat="1" ht="15" customHeight="1"/>
    <row r="1217" customFormat="1" ht="15" customHeight="1"/>
    <row r="1218" customFormat="1" ht="15" customHeight="1"/>
    <row r="1219" customFormat="1" ht="15" customHeight="1"/>
    <row r="1220" customFormat="1" ht="15" customHeight="1"/>
    <row r="1221" customFormat="1" ht="15" customHeight="1"/>
    <row r="1222" customFormat="1" ht="15" customHeight="1"/>
    <row r="1223" customFormat="1" ht="15" customHeight="1"/>
    <row r="1224" customFormat="1" ht="15" customHeight="1"/>
    <row r="1225" customFormat="1" ht="15" customHeight="1"/>
    <row r="1226" customFormat="1" ht="15" customHeight="1"/>
    <row r="1227" customFormat="1" ht="15" customHeight="1"/>
    <row r="1228" customFormat="1" ht="15" customHeight="1"/>
    <row r="1229" customFormat="1" ht="15" customHeight="1"/>
    <row r="1230" customFormat="1" ht="15" customHeight="1"/>
    <row r="1231" customFormat="1" ht="15" customHeight="1"/>
    <row r="1232" customFormat="1" ht="15" customHeight="1"/>
    <row r="1233" customFormat="1" ht="15" customHeight="1"/>
    <row r="1234" customFormat="1" ht="15" customHeight="1"/>
    <row r="1235" customFormat="1" ht="15" customHeight="1"/>
    <row r="1236" customFormat="1" ht="15" customHeight="1"/>
    <row r="1237" customFormat="1" ht="15" customHeight="1"/>
    <row r="1238" customFormat="1" ht="15" customHeight="1"/>
    <row r="1239" customFormat="1" ht="15" customHeight="1"/>
    <row r="1240" customFormat="1" ht="15" customHeight="1"/>
    <row r="1241" customFormat="1" ht="15" customHeight="1"/>
    <row r="1242" customFormat="1" ht="15" customHeight="1"/>
    <row r="1243" customFormat="1" ht="15" customHeight="1"/>
    <row r="1244" customFormat="1" ht="15" customHeight="1"/>
    <row r="1245" customFormat="1" ht="15" customHeight="1"/>
    <row r="1246" customFormat="1" ht="15" customHeight="1"/>
    <row r="1247" customFormat="1" ht="15" customHeight="1"/>
    <row r="1248" customFormat="1" ht="15" customHeight="1"/>
    <row r="1249" customFormat="1" ht="15" customHeight="1"/>
    <row r="1250" customFormat="1" ht="15" customHeight="1"/>
    <row r="1251" customFormat="1" ht="15" customHeight="1"/>
    <row r="1252" customFormat="1" ht="15" customHeight="1"/>
    <row r="1253" customFormat="1" ht="15" customHeight="1"/>
    <row r="1254" customFormat="1" ht="15" customHeight="1"/>
    <row r="1255" customFormat="1" ht="15" customHeight="1"/>
    <row r="1256" customFormat="1" ht="15" customHeight="1"/>
    <row r="1257" customFormat="1" ht="15" customHeight="1"/>
    <row r="1258" customFormat="1" ht="15" customHeight="1"/>
    <row r="1259" customFormat="1" ht="15" customHeight="1"/>
    <row r="1260" customFormat="1" ht="15" customHeight="1"/>
    <row r="1261" customFormat="1" ht="15" customHeight="1"/>
    <row r="1262" customFormat="1" ht="15" customHeight="1"/>
    <row r="1263" customFormat="1" ht="15" customHeight="1"/>
    <row r="1264" customFormat="1" ht="15" customHeight="1"/>
    <row r="1265" customFormat="1" ht="15" customHeight="1"/>
    <row r="1266" customFormat="1" ht="15" customHeight="1"/>
    <row r="1267" customFormat="1" ht="15" customHeight="1"/>
    <row r="1268" customFormat="1" ht="15" customHeight="1"/>
    <row r="1269" customFormat="1" ht="15" customHeight="1"/>
    <row r="1270" customFormat="1" ht="15" customHeight="1"/>
    <row r="1271" customFormat="1" ht="15" customHeight="1"/>
    <row r="1272" customFormat="1" ht="15" customHeight="1"/>
    <row r="1273" customFormat="1" ht="15" customHeight="1"/>
    <row r="1274" customFormat="1" ht="15" customHeight="1"/>
    <row r="1275" customFormat="1" ht="15" customHeight="1"/>
    <row r="1276" customFormat="1" ht="15" customHeight="1"/>
    <row r="1277" customFormat="1" ht="15" customHeight="1"/>
    <row r="1278" customFormat="1" ht="15" customHeight="1"/>
    <row r="1279" customFormat="1" ht="15" customHeight="1"/>
    <row r="1280" customFormat="1" ht="15" customHeight="1"/>
    <row r="1281" customFormat="1" ht="15" customHeight="1"/>
    <row r="1282" customFormat="1" ht="15" customHeight="1"/>
    <row r="1283" customFormat="1" ht="15" customHeight="1"/>
    <row r="1284" customFormat="1" ht="15" customHeight="1"/>
    <row r="1285" customFormat="1" ht="15" customHeight="1"/>
    <row r="1286" customFormat="1" ht="15" customHeight="1"/>
    <row r="1287" customFormat="1" ht="15" customHeight="1"/>
    <row r="1288" customFormat="1" ht="15" customHeight="1"/>
    <row r="1289" customFormat="1" ht="15" customHeight="1"/>
    <row r="1290" customFormat="1" ht="15" customHeight="1"/>
    <row r="1291" customFormat="1" ht="15" customHeight="1"/>
    <row r="1292" customFormat="1" ht="15" customHeight="1"/>
    <row r="1293" customFormat="1" ht="15" customHeight="1"/>
    <row r="1294" customFormat="1" ht="15" customHeight="1"/>
    <row r="1295" customFormat="1" ht="15" customHeight="1"/>
    <row r="1296" customFormat="1" ht="15" customHeight="1"/>
    <row r="1297" customFormat="1" ht="15" customHeight="1"/>
    <row r="1298" customFormat="1" ht="15" customHeight="1"/>
    <row r="1299" customFormat="1" ht="15" customHeight="1"/>
    <row r="1300" customFormat="1" ht="15" customHeight="1"/>
    <row r="1301" customFormat="1" ht="15" customHeight="1"/>
    <row r="1302" customFormat="1" ht="15" customHeight="1"/>
    <row r="1303" customFormat="1" ht="15" customHeight="1"/>
    <row r="1304" customFormat="1" ht="15" customHeight="1"/>
    <row r="1305" customFormat="1" ht="15" customHeight="1"/>
    <row r="1306" customFormat="1" ht="15" customHeight="1"/>
    <row r="1307" customFormat="1" ht="15" customHeight="1"/>
    <row r="1308" customFormat="1" ht="15" customHeight="1"/>
    <row r="1309" customFormat="1" ht="15" customHeight="1"/>
    <row r="1310" customFormat="1" ht="15" customHeight="1"/>
    <row r="1311" customFormat="1" ht="15" customHeight="1"/>
    <row r="1312" customFormat="1" ht="15" customHeight="1"/>
    <row r="1313" customFormat="1" ht="15" customHeight="1"/>
    <row r="1314" customFormat="1" ht="15" customHeight="1"/>
    <row r="1315" customFormat="1" ht="15" customHeight="1"/>
    <row r="1316" customFormat="1" ht="15" customHeight="1"/>
    <row r="1317" customFormat="1" ht="15" customHeight="1"/>
    <row r="1318" customFormat="1" ht="15" customHeight="1"/>
    <row r="1319" customFormat="1" ht="15" customHeight="1"/>
    <row r="1320" customFormat="1" ht="15" customHeight="1"/>
    <row r="1321" customFormat="1" ht="15" customHeight="1"/>
    <row r="1322" customFormat="1" ht="15" customHeight="1"/>
    <row r="1323" customFormat="1" ht="15" customHeight="1"/>
    <row r="1324" customFormat="1" ht="15" customHeight="1"/>
    <row r="1325" customFormat="1" ht="15" customHeight="1"/>
    <row r="1326" customFormat="1" ht="15" customHeight="1"/>
    <row r="1327" customFormat="1" ht="15" customHeight="1"/>
    <row r="1328" customFormat="1" ht="15" customHeight="1"/>
    <row r="1329" customFormat="1" ht="15" customHeight="1"/>
    <row r="1330" customFormat="1" ht="15" customHeight="1"/>
    <row r="1331" customFormat="1" ht="15" customHeight="1"/>
    <row r="1332" customFormat="1" ht="15" customHeight="1"/>
    <row r="1333" customFormat="1" ht="15" customHeight="1"/>
    <row r="1334" customFormat="1" ht="15" customHeight="1"/>
    <row r="1335" customFormat="1" ht="15" customHeight="1"/>
    <row r="1336" customFormat="1" ht="15" customHeight="1"/>
    <row r="1337" customFormat="1" ht="15" customHeight="1"/>
    <row r="1338" customFormat="1" ht="15" customHeight="1"/>
    <row r="1339" customFormat="1" ht="15" customHeight="1"/>
    <row r="1340" customFormat="1" ht="15" customHeight="1"/>
    <row r="1341" customFormat="1" ht="15" customHeight="1"/>
    <row r="1342" customFormat="1" ht="15" customHeight="1"/>
    <row r="1343" customFormat="1" ht="15" customHeight="1"/>
    <row r="1344" customFormat="1" ht="15" customHeight="1"/>
    <row r="1345" customFormat="1" ht="15" customHeight="1"/>
    <row r="1346" customFormat="1" ht="15" customHeight="1"/>
    <row r="1347" customFormat="1" ht="15" customHeight="1"/>
    <row r="1348" customFormat="1" ht="15" customHeight="1"/>
    <row r="1349" customFormat="1" ht="15" customHeight="1"/>
    <row r="1350" customFormat="1" ht="15" customHeight="1"/>
    <row r="1351" customFormat="1" ht="15" customHeight="1"/>
    <row r="1352" customFormat="1" ht="15" customHeight="1"/>
    <row r="1353" customFormat="1" ht="15" customHeight="1"/>
    <row r="1354" customFormat="1" ht="15" customHeight="1"/>
    <row r="1355" customFormat="1" ht="15" customHeight="1"/>
    <row r="1356" customFormat="1" ht="15" customHeight="1"/>
    <row r="1357" customFormat="1" ht="15" customHeight="1"/>
    <row r="1358" customFormat="1" ht="15" customHeight="1"/>
    <row r="1359" customFormat="1" ht="15" customHeight="1"/>
    <row r="1360" customFormat="1" ht="15" customHeight="1"/>
    <row r="1361" customFormat="1" ht="15" customHeight="1"/>
    <row r="1362" customFormat="1" ht="15" customHeight="1"/>
    <row r="1363" customFormat="1" ht="15" customHeight="1"/>
    <row r="1364" customFormat="1" ht="15" customHeight="1"/>
    <row r="1365" customFormat="1" ht="15" customHeight="1"/>
    <row r="1366" customFormat="1" ht="15" customHeight="1"/>
    <row r="1367" customFormat="1" ht="15" customHeight="1"/>
    <row r="1368" customFormat="1" ht="15" customHeight="1"/>
    <row r="1369" customFormat="1" ht="15" customHeight="1"/>
    <row r="1370" customFormat="1" ht="15" customHeight="1"/>
    <row r="1371" customFormat="1" ht="15" customHeight="1"/>
    <row r="1372" customFormat="1" ht="15" customHeight="1"/>
    <row r="1373" customFormat="1" ht="15" customHeight="1"/>
    <row r="1374" customFormat="1" ht="15" customHeight="1"/>
    <row r="1375" customFormat="1" ht="15" customHeight="1"/>
    <row r="1376" customFormat="1" ht="15" customHeight="1"/>
    <row r="1377" customFormat="1" ht="15" customHeight="1"/>
    <row r="1378" customFormat="1" ht="15" customHeight="1"/>
    <row r="1379" customFormat="1" ht="15" customHeight="1"/>
    <row r="1380" customFormat="1" ht="15" customHeight="1"/>
    <row r="1381" customFormat="1" ht="15" customHeight="1"/>
    <row r="1382" customFormat="1" ht="15" customHeight="1"/>
    <row r="1383" customFormat="1" ht="15" customHeight="1"/>
    <row r="1384" customFormat="1" ht="15" customHeight="1"/>
    <row r="1385" customFormat="1" ht="15" customHeight="1"/>
    <row r="1386" customFormat="1" ht="15" customHeight="1"/>
    <row r="1387" customFormat="1" ht="15" customHeight="1"/>
    <row r="1388" customFormat="1" ht="15" customHeight="1"/>
    <row r="1389" customFormat="1" ht="15" customHeight="1"/>
    <row r="1390" customFormat="1" ht="15" customHeight="1"/>
    <row r="1391" customFormat="1" ht="15" customHeight="1"/>
    <row r="1392" customFormat="1" ht="15" customHeight="1"/>
    <row r="1393" customFormat="1" ht="15" customHeight="1"/>
    <row r="1394" customFormat="1" ht="15" customHeight="1"/>
    <row r="1395" customFormat="1" ht="15" customHeight="1"/>
    <row r="1396" customFormat="1" ht="15" customHeight="1"/>
    <row r="1397" customFormat="1" ht="15" customHeight="1"/>
    <row r="1398" customFormat="1" ht="15" customHeight="1"/>
    <row r="1399" customFormat="1" ht="15" customHeight="1"/>
  </sheetData>
  <mergeCells count="4">
    <mergeCell ref="B2:AF2"/>
    <mergeCell ref="A11:AG11"/>
    <mergeCell ref="A2:A3"/>
    <mergeCell ref="AG2:AG3"/>
  </mergeCells>
  <conditionalFormatting sqref="B5:AF9">
    <cfRule type="expression" priority="1" stopIfTrue="1">
      <formula>B5=""</formula>
    </cfRule>
    <cfRule type="expression" dxfId="841" priority="2" stopIfTrue="1">
      <formula>B5=KeyCustom2</formula>
    </cfRule>
    <cfRule type="expression" dxfId="840" priority="3" stopIfTrue="1">
      <formula>B5=KeyCustom1</formula>
    </cfRule>
    <cfRule type="expression" dxfId="839" priority="4" stopIfTrue="1">
      <formula>B5=KeySick</formula>
    </cfRule>
    <cfRule type="expression" dxfId="838" priority="5" stopIfTrue="1">
      <formula>B5=KeyPersonal</formula>
    </cfRule>
    <cfRule type="expression" dxfId="837" priority="6" stopIfTrue="1">
      <formula>B5=KeyVacation</formula>
    </cfRule>
  </conditionalFormatting>
  <conditionalFormatting sqref="AG5:AG9">
    <cfRule type="dataBar" priority="18">
      <dataBar>
        <cfvo type="min" val="0"/>
        <cfvo type="num" val="31"/>
        <color theme="2" tint="-0.249977111117893"/>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scale="67"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tabColor theme="2" tint="-0.249977111117893"/>
    <pageSetUpPr fitToPage="1"/>
  </sheetPr>
  <dimension ref="A1:AH12"/>
  <sheetViews>
    <sheetView showGridLines="0" tabSelected="1" workbookViewId="0">
      <selection activeCell="R16" sqref="R16"/>
    </sheetView>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60</v>
      </c>
      <c r="B2" s="52" t="s">
        <v>1</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f>CalendarYear</f>
        <v>2015</v>
      </c>
    </row>
    <row r="3" spans="1:34" ht="15.75" customHeight="1">
      <c r="A3" s="49"/>
      <c r="B3" s="28" t="str">
        <f>TEXT(WEEKDAY(DATE(CalendarYear,10,1),1),"aaa")</f>
        <v>Thu</v>
      </c>
      <c r="C3" s="29" t="str">
        <f>TEXT(WEEKDAY(DATE(CalendarYear,10,2),1),"aaa")</f>
        <v>Fri</v>
      </c>
      <c r="D3" s="29" t="str">
        <f>TEXT(WEEKDAY(DATE(CalendarYear,10,3),1),"aaa")</f>
        <v>Sat</v>
      </c>
      <c r="E3" s="29" t="str">
        <f>TEXT(WEEKDAY(DATE(CalendarYear,10,4),1),"aaa")</f>
        <v>Sun</v>
      </c>
      <c r="F3" s="29" t="str">
        <f>TEXT(WEEKDAY(DATE(CalendarYear,10,5),1),"aaa")</f>
        <v>Mon</v>
      </c>
      <c r="G3" s="29" t="str">
        <f>TEXT(WEEKDAY(DATE(CalendarYear,10,6),1),"aaa")</f>
        <v>Tue</v>
      </c>
      <c r="H3" s="29" t="str">
        <f>TEXT(WEEKDAY(DATE(CalendarYear,10,7),1),"aaa")</f>
        <v>Wed</v>
      </c>
      <c r="I3" s="29" t="str">
        <f>TEXT(WEEKDAY(DATE(CalendarYear,10,8),1),"aaa")</f>
        <v>Thu</v>
      </c>
      <c r="J3" s="29" t="str">
        <f>TEXT(WEEKDAY(DATE(CalendarYear,10,9),1),"aaa")</f>
        <v>Fri</v>
      </c>
      <c r="K3" s="29" t="str">
        <f>TEXT(WEEKDAY(DATE(CalendarYear,10,10),1),"aaa")</f>
        <v>Sat</v>
      </c>
      <c r="L3" s="29" t="str">
        <f>TEXT(WEEKDAY(DATE(CalendarYear,10,11),1),"aaa")</f>
        <v>Sun</v>
      </c>
      <c r="M3" s="29" t="str">
        <f>TEXT(WEEKDAY(DATE(CalendarYear,10,12),1),"aaa")</f>
        <v>Mon</v>
      </c>
      <c r="N3" s="29" t="str">
        <f>TEXT(WEEKDAY(DATE(CalendarYear,10,13),1),"aaa")</f>
        <v>Tue</v>
      </c>
      <c r="O3" s="29" t="str">
        <f>TEXT(WEEKDAY(DATE(CalendarYear,10,14),1),"aaa")</f>
        <v>Wed</v>
      </c>
      <c r="P3" s="29" t="str">
        <f>TEXT(WEEKDAY(DATE(CalendarYear,10,15),1),"aaa")</f>
        <v>Thu</v>
      </c>
      <c r="Q3" s="29" t="str">
        <f>TEXT(WEEKDAY(DATE(CalendarYear,10,16),1),"aaa")</f>
        <v>Fri</v>
      </c>
      <c r="R3" s="29" t="str">
        <f>TEXT(WEEKDAY(DATE(CalendarYear,10,17),1),"aaa")</f>
        <v>Sat</v>
      </c>
      <c r="S3" s="29" t="str">
        <f>TEXT(WEEKDAY(DATE(CalendarYear,10,18),1),"aaa")</f>
        <v>Sun</v>
      </c>
      <c r="T3" s="29" t="str">
        <f>TEXT(WEEKDAY(DATE(CalendarYear,10,19),1),"aaa")</f>
        <v>Mon</v>
      </c>
      <c r="U3" s="29" t="str">
        <f>TEXT(WEEKDAY(DATE(CalendarYear,10,20),1),"aaa")</f>
        <v>Tue</v>
      </c>
      <c r="V3" s="29" t="str">
        <f>TEXT(WEEKDAY(DATE(CalendarYear,10,21),1),"aaa")</f>
        <v>Wed</v>
      </c>
      <c r="W3" s="29" t="str">
        <f>TEXT(WEEKDAY(DATE(CalendarYear,10,22),1),"aaa")</f>
        <v>Thu</v>
      </c>
      <c r="X3" s="29" t="str">
        <f>TEXT(WEEKDAY(DATE(CalendarYear,10,23),1),"aaa")</f>
        <v>Fri</v>
      </c>
      <c r="Y3" s="29" t="str">
        <f>TEXT(WEEKDAY(DATE(CalendarYear,10,24),1),"aaa")</f>
        <v>Sat</v>
      </c>
      <c r="Z3" s="29" t="str">
        <f>TEXT(WEEKDAY(DATE(CalendarYear,10,25),1),"aaa")</f>
        <v>Sun</v>
      </c>
      <c r="AA3" s="29" t="str">
        <f>TEXT(WEEKDAY(DATE(CalendarYear,10,26),1),"aaa")</f>
        <v>Mon</v>
      </c>
      <c r="AB3" s="29" t="str">
        <f>TEXT(WEEKDAY(DATE(CalendarYear,10,27),1),"aaa")</f>
        <v>Tue</v>
      </c>
      <c r="AC3" s="29" t="str">
        <f>TEXT(WEEKDAY(DATE(CalendarYear,10,28),1),"aaa")</f>
        <v>Wed</v>
      </c>
      <c r="AD3" s="29" t="str">
        <f>TEXT(WEEKDAY(DATE(CalendarYear,10,29),1),"aaa")</f>
        <v>Thu</v>
      </c>
      <c r="AE3" s="29" t="str">
        <f>TEXT(WEEKDAY(DATE(CalendarYear,10,30),1),"aaa")</f>
        <v>Fri</v>
      </c>
      <c r="AF3" s="29" t="str">
        <f>TEXT(WEEKDAY(DATE(CalendarYear,10,31),1),"aaa")</f>
        <v>Sat</v>
      </c>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4" ht="15" customHeight="1">
      <c r="A10" s="39" t="str">
        <f>MonthName&amp;" Total"</f>
        <v>October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3">
    <mergeCell ref="A2:A3"/>
    <mergeCell ref="AG2:AG3"/>
    <mergeCell ref="A11:AG11"/>
  </mergeCells>
  <conditionalFormatting sqref="B5:AF9">
    <cfRule type="expression" priority="1" stopIfTrue="1">
      <formula>B5=""</formula>
    </cfRule>
  </conditionalFormatting>
  <conditionalFormatting sqref="B5:AF9">
    <cfRule type="expression" dxfId="209" priority="2" stopIfTrue="1">
      <formula>B5=KeyCustom2</formula>
    </cfRule>
    <cfRule type="expression" dxfId="208" priority="3" stopIfTrue="1">
      <formula>B5=KeyCustom1</formula>
    </cfRule>
    <cfRule type="expression" dxfId="207" priority="4" stopIfTrue="1">
      <formula>B5=KeySick</formula>
    </cfRule>
    <cfRule type="expression" dxfId="206" priority="5" stopIfTrue="1">
      <formula>B5=KeyPersonal</formula>
    </cfRule>
    <cfRule type="expression" dxfId="205" priority="6" stopIfTrue="1">
      <formula>B5=KeyVacation</formula>
    </cfRule>
  </conditionalFormatting>
  <conditionalFormatting sqref="AG5:AG9">
    <cfRule type="dataBar" priority="28">
      <dataBar>
        <cfvo type="min" val="0"/>
        <cfvo type="formula" val="DATEDIF(DATE(CalendarYear,2,1),DATE(CalendarYear,3,1),&quot;d&quot;)"/>
        <color theme="2" tint="-0.249977111117893"/>
      </dataBar>
      <extLst>
        <ext xmlns:x14="http://schemas.microsoft.com/office/spreadsheetml/2009/9/main" uri="{B025F937-C7B1-47D3-B67F-A62EFF666E3E}">
          <x14:id>{A550AEEE-9357-4FFF-B99F-F96B7CA41630}</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sheetPr>
    <tabColor theme="2" tint="-0.249977111117893"/>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TEXT(WEEKDAY(DATE(CalendarYear,11,1),1),"aaa")</f>
        <v>Sun</v>
      </c>
      <c r="C3" s="29" t="str">
        <f>TEXT(WEEKDAY(DATE(CalendarYear,11,2),1),"aaa")</f>
        <v>Mon</v>
      </c>
      <c r="D3" s="29" t="str">
        <f>TEXT(WEEKDAY(DATE(CalendarYear,11,3),1),"aaa")</f>
        <v>Tue</v>
      </c>
      <c r="E3" s="29" t="str">
        <f>TEXT(WEEKDAY(DATE(CalendarYear,11,4),1),"aaa")</f>
        <v>Wed</v>
      </c>
      <c r="F3" s="29" t="str">
        <f>TEXT(WEEKDAY(DATE(CalendarYear,11,5),1),"aaa")</f>
        <v>Thu</v>
      </c>
      <c r="G3" s="29" t="str">
        <f>TEXT(WEEKDAY(DATE(CalendarYear,11,6),1),"aaa")</f>
        <v>Fri</v>
      </c>
      <c r="H3" s="29" t="str">
        <f>TEXT(WEEKDAY(DATE(CalendarYear,11,7),1),"aaa")</f>
        <v>Sat</v>
      </c>
      <c r="I3" s="29" t="str">
        <f>TEXT(WEEKDAY(DATE(CalendarYear,11,8),1),"aaa")</f>
        <v>Sun</v>
      </c>
      <c r="J3" s="29" t="str">
        <f>TEXT(WEEKDAY(DATE(CalendarYear,11,9),1),"aaa")</f>
        <v>Mon</v>
      </c>
      <c r="K3" s="29" t="str">
        <f>TEXT(WEEKDAY(DATE(CalendarYear,11,10),1),"aaa")</f>
        <v>Tue</v>
      </c>
      <c r="L3" s="29" t="str">
        <f>TEXT(WEEKDAY(DATE(CalendarYear,11,11),1),"aaa")</f>
        <v>Wed</v>
      </c>
      <c r="M3" s="29" t="str">
        <f>TEXT(WEEKDAY(DATE(CalendarYear,11,12),1),"aaa")</f>
        <v>Thu</v>
      </c>
      <c r="N3" s="29" t="str">
        <f>TEXT(WEEKDAY(DATE(CalendarYear,11,13),1),"aaa")</f>
        <v>Fri</v>
      </c>
      <c r="O3" s="29" t="str">
        <f>TEXT(WEEKDAY(DATE(CalendarYear,11,14),1),"aaa")</f>
        <v>Sat</v>
      </c>
      <c r="P3" s="29" t="str">
        <f>TEXT(WEEKDAY(DATE(CalendarYear,11,15),1),"aaa")</f>
        <v>Sun</v>
      </c>
      <c r="Q3" s="29" t="str">
        <f>TEXT(WEEKDAY(DATE(CalendarYear,11,16),1),"aaa")</f>
        <v>Mon</v>
      </c>
      <c r="R3" s="29" t="str">
        <f>TEXT(WEEKDAY(DATE(CalendarYear,11,17),1),"aaa")</f>
        <v>Tue</v>
      </c>
      <c r="S3" s="29" t="str">
        <f>TEXT(WEEKDAY(DATE(CalendarYear,11,18),1),"aaa")</f>
        <v>Wed</v>
      </c>
      <c r="T3" s="29" t="str">
        <f>TEXT(WEEKDAY(DATE(CalendarYear,11,19),1),"aaa")</f>
        <v>Thu</v>
      </c>
      <c r="U3" s="29" t="str">
        <f>TEXT(WEEKDAY(DATE(CalendarYear,11,20),1),"aaa")</f>
        <v>Fri</v>
      </c>
      <c r="V3" s="29" t="str">
        <f>TEXT(WEEKDAY(DATE(CalendarYear,11,21),1),"aaa")</f>
        <v>Sat</v>
      </c>
      <c r="W3" s="29" t="str">
        <f>TEXT(WEEKDAY(DATE(CalendarYear,11,22),1),"aaa")</f>
        <v>Sun</v>
      </c>
      <c r="X3" s="29" t="str">
        <f>TEXT(WEEKDAY(DATE(CalendarYear,11,23),1),"aaa")</f>
        <v>Mon</v>
      </c>
      <c r="Y3" s="29" t="str">
        <f>TEXT(WEEKDAY(DATE(CalendarYear,11,24),1),"aaa")</f>
        <v>Tue</v>
      </c>
      <c r="Z3" s="29" t="str">
        <f>TEXT(WEEKDAY(DATE(CalendarYear,11,25),1),"aaa")</f>
        <v>Wed</v>
      </c>
      <c r="AA3" s="29" t="str">
        <f>TEXT(WEEKDAY(DATE(CalendarYear,11,26),1),"aaa")</f>
        <v>Thu</v>
      </c>
      <c r="AB3" s="29" t="str">
        <f>TEXT(WEEKDAY(DATE(CalendarYear,11,27),1),"aaa")</f>
        <v>Fri</v>
      </c>
      <c r="AC3" s="29" t="str">
        <f>TEXT(WEEKDAY(DATE(CalendarYear,11,28),1),"aaa")</f>
        <v>Sat</v>
      </c>
      <c r="AD3" s="29" t="str">
        <f>TEXT(WEEKDAY(DATE(CalendarYear,11,29),1),"aaa")</f>
        <v>Sun</v>
      </c>
      <c r="AE3" s="29" t="str">
        <f>TEXT(WEEKDAY(DATE(CalendarYear,11,30),1),"aaa")</f>
        <v>Mon</v>
      </c>
      <c r="AF3" s="29"/>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4" ht="15" customHeight="1">
      <c r="A10" s="39" t="str">
        <f>MonthName&amp;" Total"</f>
        <v>November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139" priority="2" stopIfTrue="1">
      <formula>B5=KeyCustom2</formula>
    </cfRule>
    <cfRule type="expression" dxfId="138" priority="3" stopIfTrue="1">
      <formula>B5=KeyCustom1</formula>
    </cfRule>
    <cfRule type="expression" dxfId="137" priority="4" stopIfTrue="1">
      <formula>B5=KeySick</formula>
    </cfRule>
    <cfRule type="expression" dxfId="136" priority="5" stopIfTrue="1">
      <formula>B5=KeyPersonal</formula>
    </cfRule>
    <cfRule type="expression" dxfId="135" priority="6" stopIfTrue="1">
      <formula>B5=KeyVacation</formula>
    </cfRule>
  </conditionalFormatting>
  <conditionalFormatting sqref="AG5:AG9">
    <cfRule type="dataBar" priority="29">
      <dataBar>
        <cfvo type="min" val="0"/>
        <cfvo type="formula" val="DATEDIF(DATE(CalendarYear,2,1),DATE(CalendarYear,3,1),&quot;d&quot;)"/>
        <color theme="2" tint="-0.249977111117893"/>
      </dataBar>
      <extLst>
        <ext xmlns:x14="http://schemas.microsoft.com/office/spreadsheetml/2009/9/main" uri="{B025F937-C7B1-47D3-B67F-A62EFF666E3E}">
          <x14:id>{A15D8916-F091-4425-9705-45472C7168ED}</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sheetPr>
    <tabColor theme="2"/>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TEXT(WEEKDAY(DATE(CalendarYear,12,1),1),"aaa")</f>
        <v>Tue</v>
      </c>
      <c r="C3" s="29" t="str">
        <f>TEXT(WEEKDAY(DATE(CalendarYear,12,2),1),"aaa")</f>
        <v>Wed</v>
      </c>
      <c r="D3" s="29" t="str">
        <f>TEXT(WEEKDAY(DATE(CalendarYear,12,3),1),"aaa")</f>
        <v>Thu</v>
      </c>
      <c r="E3" s="29" t="str">
        <f>TEXT(WEEKDAY(DATE(CalendarYear,12,4),1),"aaa")</f>
        <v>Fri</v>
      </c>
      <c r="F3" s="29" t="str">
        <f>TEXT(WEEKDAY(DATE(CalendarYear,12,5),1),"aaa")</f>
        <v>Sat</v>
      </c>
      <c r="G3" s="29" t="str">
        <f>TEXT(WEEKDAY(DATE(CalendarYear,12,6),1),"aaa")</f>
        <v>Sun</v>
      </c>
      <c r="H3" s="29" t="str">
        <f>TEXT(WEEKDAY(DATE(CalendarYear,12,7),1),"aaa")</f>
        <v>Mon</v>
      </c>
      <c r="I3" s="29" t="str">
        <f>TEXT(WEEKDAY(DATE(CalendarYear,12,8),1),"aaa")</f>
        <v>Tue</v>
      </c>
      <c r="J3" s="29" t="str">
        <f>TEXT(WEEKDAY(DATE(CalendarYear,12,9),1),"aaa")</f>
        <v>Wed</v>
      </c>
      <c r="K3" s="29" t="str">
        <f>TEXT(WEEKDAY(DATE(CalendarYear,12,10),1),"aaa")</f>
        <v>Thu</v>
      </c>
      <c r="L3" s="29" t="str">
        <f>TEXT(WEEKDAY(DATE(CalendarYear,12,11),1),"aaa")</f>
        <v>Fri</v>
      </c>
      <c r="M3" s="29" t="str">
        <f>TEXT(WEEKDAY(DATE(CalendarYear,12,12),1),"aaa")</f>
        <v>Sat</v>
      </c>
      <c r="N3" s="29" t="str">
        <f>TEXT(WEEKDAY(DATE(CalendarYear,12,13),1),"aaa")</f>
        <v>Sun</v>
      </c>
      <c r="O3" s="29" t="str">
        <f>TEXT(WEEKDAY(DATE(CalendarYear,12,14),1),"aaa")</f>
        <v>Mon</v>
      </c>
      <c r="P3" s="29" t="str">
        <f>TEXT(WEEKDAY(DATE(CalendarYear,12,15),1),"aaa")</f>
        <v>Tue</v>
      </c>
      <c r="Q3" s="29" t="str">
        <f>TEXT(WEEKDAY(DATE(CalendarYear,12,16),1),"aaa")</f>
        <v>Wed</v>
      </c>
      <c r="R3" s="29" t="str">
        <f>TEXT(WEEKDAY(DATE(CalendarYear,12,17),1),"aaa")</f>
        <v>Thu</v>
      </c>
      <c r="S3" s="29" t="str">
        <f>TEXT(WEEKDAY(DATE(CalendarYear,12,18),1),"aaa")</f>
        <v>Fri</v>
      </c>
      <c r="T3" s="29" t="str">
        <f>TEXT(WEEKDAY(DATE(CalendarYear,12,19),1),"aaa")</f>
        <v>Sat</v>
      </c>
      <c r="U3" s="29" t="str">
        <f>TEXT(WEEKDAY(DATE(CalendarYear,12,20),1),"aaa")</f>
        <v>Sun</v>
      </c>
      <c r="V3" s="29" t="str">
        <f>TEXT(WEEKDAY(DATE(CalendarYear,12,21),1),"aaa")</f>
        <v>Mon</v>
      </c>
      <c r="W3" s="29" t="str">
        <f>TEXT(WEEKDAY(DATE(CalendarYear,12,22),1),"aaa")</f>
        <v>Tue</v>
      </c>
      <c r="X3" s="29" t="str">
        <f>TEXT(WEEKDAY(DATE(CalendarYear,12,23),1),"aaa")</f>
        <v>Wed</v>
      </c>
      <c r="Y3" s="29" t="str">
        <f>TEXT(WEEKDAY(DATE(CalendarYear,12,24),1),"aaa")</f>
        <v>Thu</v>
      </c>
      <c r="Z3" s="29" t="str">
        <f>TEXT(WEEKDAY(DATE(CalendarYear,12,25),1),"aaa")</f>
        <v>Fri</v>
      </c>
      <c r="AA3" s="29" t="str">
        <f>TEXT(WEEKDAY(DATE(CalendarYear,12,26),1),"aaa")</f>
        <v>Sat</v>
      </c>
      <c r="AB3" s="29" t="str">
        <f>TEXT(WEEKDAY(DATE(CalendarYear,12,27),1),"aaa")</f>
        <v>Sun</v>
      </c>
      <c r="AC3" s="29" t="str">
        <f>TEXT(WEEKDAY(DATE(CalendarYear,12,28),1),"aaa")</f>
        <v>Mon</v>
      </c>
      <c r="AD3" s="29" t="str">
        <f>TEXT(WEEKDAY(DATE(CalendarYear,12,29),1),"aaa")</f>
        <v>Tue</v>
      </c>
      <c r="AE3" s="29" t="str">
        <f>TEXT(WEEKDAY(DATE(CalendarYear,12,30),1),"aaa")</f>
        <v>Wed</v>
      </c>
      <c r="AF3" s="29" t="str">
        <f>TEXT(WEEKDAY(DATE(CalendarYear,12,31),1),"aaa")</f>
        <v>Thu</v>
      </c>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4" ht="15" customHeight="1">
      <c r="A10" s="39" t="str">
        <f>MonthName&amp;" Total"</f>
        <v>December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 priority="2" stopIfTrue="1">
      <formula>B5=KeyCustom2</formula>
    </cfRule>
    <cfRule type="expression" dxfId="68" priority="3" stopIfTrue="1">
      <formula>B5=KeyCustom1</formula>
    </cfRule>
    <cfRule type="expression" dxfId="67" priority="4" stopIfTrue="1">
      <formula>B5=KeySick</formula>
    </cfRule>
    <cfRule type="expression" dxfId="66" priority="5" stopIfTrue="1">
      <formula>B5=KeyPersonal</formula>
    </cfRule>
    <cfRule type="expression" dxfId="65" priority="6" stopIfTrue="1">
      <formula>B5=KeyVacation</formula>
    </cfRule>
  </conditionalFormatting>
  <conditionalFormatting sqref="AG5:AG9">
    <cfRule type="dataBar" priority="30">
      <dataBar>
        <cfvo type="min" val="0"/>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2" tint="-0.749992370372631"/>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TEXT(WEEKDAY(DATE(CalendarYear,2,1),1),"aaa")</f>
        <v>Sun</v>
      </c>
      <c r="C3" s="29" t="str">
        <f>TEXT(WEEKDAY(DATE(CalendarYear,2,2),1),"aaa")</f>
        <v>Mon</v>
      </c>
      <c r="D3" s="29" t="str">
        <f>TEXT(WEEKDAY(DATE(CalendarYear,2,3),1),"aaa")</f>
        <v>Tue</v>
      </c>
      <c r="E3" s="29" t="str">
        <f>TEXT(WEEKDAY(DATE(CalendarYear,2,4),1),"aaa")</f>
        <v>Wed</v>
      </c>
      <c r="F3" s="29" t="str">
        <f>TEXT(WEEKDAY(DATE(CalendarYear,2,5),1),"aaa")</f>
        <v>Thu</v>
      </c>
      <c r="G3" s="29" t="str">
        <f>TEXT(WEEKDAY(DATE(CalendarYear,2,6),1),"aaa")</f>
        <v>Fri</v>
      </c>
      <c r="H3" s="29" t="str">
        <f>TEXT(WEEKDAY(DATE(CalendarYear,2,7),1),"aaa")</f>
        <v>Sat</v>
      </c>
      <c r="I3" s="29" t="str">
        <f>TEXT(WEEKDAY(DATE(CalendarYear,2,8),1),"aaa")</f>
        <v>Sun</v>
      </c>
      <c r="J3" s="29" t="str">
        <f>TEXT(WEEKDAY(DATE(CalendarYear,2,9),1),"aaa")</f>
        <v>Mon</v>
      </c>
      <c r="K3" s="29" t="str">
        <f>TEXT(WEEKDAY(DATE(CalendarYear,2,10),1),"aaa")</f>
        <v>Tue</v>
      </c>
      <c r="L3" s="29" t="str">
        <f>TEXT(WEEKDAY(DATE(CalendarYear,2,11),1),"aaa")</f>
        <v>Wed</v>
      </c>
      <c r="M3" s="29" t="str">
        <f>TEXT(WEEKDAY(DATE(CalendarYear,2,12),1),"aaa")</f>
        <v>Thu</v>
      </c>
      <c r="N3" s="29" t="str">
        <f>TEXT(WEEKDAY(DATE(CalendarYear,2,13),1),"aaa")</f>
        <v>Fri</v>
      </c>
      <c r="O3" s="29" t="str">
        <f>TEXT(WEEKDAY(DATE(CalendarYear,2,14),1),"aaa")</f>
        <v>Sat</v>
      </c>
      <c r="P3" s="29" t="str">
        <f>TEXT(WEEKDAY(DATE(CalendarYear,2,15),1),"aaa")</f>
        <v>Sun</v>
      </c>
      <c r="Q3" s="29" t="str">
        <f>TEXT(WEEKDAY(DATE(CalendarYear,2,16),1),"aaa")</f>
        <v>Mon</v>
      </c>
      <c r="R3" s="29" t="str">
        <f>TEXT(WEEKDAY(DATE(CalendarYear,2,17),1),"aaa")</f>
        <v>Tue</v>
      </c>
      <c r="S3" s="29" t="str">
        <f>TEXT(WEEKDAY(DATE(CalendarYear,2,18),1),"aaa")</f>
        <v>Wed</v>
      </c>
      <c r="T3" s="29" t="str">
        <f>TEXT(WEEKDAY(DATE(CalendarYear,2,19),1),"aaa")</f>
        <v>Thu</v>
      </c>
      <c r="U3" s="29" t="str">
        <f>TEXT(WEEKDAY(DATE(CalendarYear,2,20),1),"aaa")</f>
        <v>Fri</v>
      </c>
      <c r="V3" s="29" t="str">
        <f>TEXT(WEEKDAY(DATE(CalendarYear,2,21),1),"aaa")</f>
        <v>Sat</v>
      </c>
      <c r="W3" s="29" t="str">
        <f>TEXT(WEEKDAY(DATE(CalendarYear,2,22),1),"aaa")</f>
        <v>Sun</v>
      </c>
      <c r="X3" s="29" t="str">
        <f>TEXT(WEEKDAY(DATE(CalendarYear,2,23),1),"aaa")</f>
        <v>Mon</v>
      </c>
      <c r="Y3" s="29" t="str">
        <f>TEXT(WEEKDAY(DATE(CalendarYear,2,24),1),"aaa")</f>
        <v>Tue</v>
      </c>
      <c r="Z3" s="29" t="str">
        <f>TEXT(WEEKDAY(DATE(CalendarYear,2,25),1),"aaa")</f>
        <v>Wed</v>
      </c>
      <c r="AA3" s="29" t="str">
        <f>TEXT(WEEKDAY(DATE(CalendarYear,2,26),1),"aaa")</f>
        <v>Thu</v>
      </c>
      <c r="AB3" s="29" t="str">
        <f>TEXT(WEEKDAY(DATE(CalendarYear,2,27),1),"aaa")</f>
        <v>Fri</v>
      </c>
      <c r="AC3" s="29" t="str">
        <f>TEXT(WEEKDAY(DATE(CalendarYear,2,28),1),"aaa")</f>
        <v>Sat</v>
      </c>
      <c r="AD3" s="29" t="str">
        <f>TEXT(WEEKDAY(DATE(CalendarYear,2,29),1),"aaa")</f>
        <v>Sun</v>
      </c>
      <c r="AE3" s="29"/>
      <c r="AF3" s="30"/>
      <c r="AG3" s="50"/>
    </row>
    <row r="4" spans="1:34" s="13" customFormat="1">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4" ht="15" customHeight="1">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4" ht="15" customHeight="1">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4" s="15" customFormat="1" ht="15" customHeight="1">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4" ht="15" customHeight="1">
      <c r="A10" s="39" t="str">
        <f>MonthName&amp;" Total"</f>
        <v>February Total</v>
      </c>
      <c r="B10" s="11">
        <f>SUBTOTAL(103,[1])</f>
        <v>0</v>
      </c>
      <c r="C10" s="11">
        <f>SUBTOTAL(103,[2])</f>
        <v>0</v>
      </c>
      <c r="D10" s="11">
        <f>SUBTOTAL(103,[3])</f>
        <v>2</v>
      </c>
      <c r="E10" s="11">
        <f>SUBTOTAL(103,[4])</f>
        <v>1</v>
      </c>
      <c r="F10" s="11">
        <f>SUBTOTAL(103,[5])</f>
        <v>2</v>
      </c>
      <c r="G10" s="11">
        <f>SUBTOTAL(103,[6])</f>
        <v>2</v>
      </c>
      <c r="H10" s="11">
        <f>SUBTOTAL(103,[7])</f>
        <v>0</v>
      </c>
      <c r="I10" s="11">
        <f>SUBTOTAL(103,[8])</f>
        <v>1</v>
      </c>
      <c r="J10" s="11">
        <f>SUBTOTAL(103,[9])</f>
        <v>1</v>
      </c>
      <c r="K10" s="11">
        <f>SUBTOTAL(103,[10])</f>
        <v>1</v>
      </c>
      <c r="L10" s="11">
        <f>SUBTOTAL(103,[11])</f>
        <v>2</v>
      </c>
      <c r="M10" s="11">
        <f>SUBTOTAL(103,[12])</f>
        <v>0</v>
      </c>
      <c r="N10" s="11">
        <f>SUBTOTAL(103,[13])</f>
        <v>1</v>
      </c>
      <c r="O10" s="11">
        <f>SUBTOTAL(103,[14])</f>
        <v>1</v>
      </c>
      <c r="P10" s="11">
        <f>SUBTOTAL(103,[15])</f>
        <v>0</v>
      </c>
      <c r="Q10" s="11">
        <f>SUBTOTAL(103,[16])</f>
        <v>0</v>
      </c>
      <c r="R10" s="11">
        <f>SUBTOTAL(103,[17])</f>
        <v>0</v>
      </c>
      <c r="S10" s="11">
        <f>SUBTOTAL(103,[18])</f>
        <v>1</v>
      </c>
      <c r="T10" s="11">
        <f>SUBTOTAL(103,[19])</f>
        <v>0</v>
      </c>
      <c r="U10" s="11">
        <f>SUBTOTAL(103,[20])</f>
        <v>1</v>
      </c>
      <c r="V10" s="11">
        <f>SUBTOTAL(103,[21])</f>
        <v>0</v>
      </c>
      <c r="W10" s="11">
        <f>SUBTOTAL(103,[22])</f>
        <v>0</v>
      </c>
      <c r="X10" s="11">
        <f>SUBTOTAL(103,[23])</f>
        <v>0</v>
      </c>
      <c r="Y10" s="11">
        <f>SUBTOTAL(103,[24])</f>
        <v>1</v>
      </c>
      <c r="Z10" s="11">
        <f>SUBTOTAL(103,[25])</f>
        <v>1</v>
      </c>
      <c r="AA10" s="11">
        <f>SUBTOTAL(103,[26])</f>
        <v>1</v>
      </c>
      <c r="AB10" s="11">
        <f>SUBTOTAL(103,[27])</f>
        <v>1</v>
      </c>
      <c r="AC10" s="11">
        <f>SUBTOTAL(103,[28])</f>
        <v>1</v>
      </c>
      <c r="AD10" s="11">
        <f>SUBTOTAL(103,[29])</f>
        <v>0</v>
      </c>
      <c r="AE10" s="11"/>
      <c r="AF10" s="11"/>
      <c r="AG10" s="11">
        <f>SUBTOTAL(109,[Total Days])</f>
        <v>21</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dxfId="771" priority="14">
      <formula>MONTH(DATE(CalendarYear,2,29))&lt;&gt;2</formula>
    </cfRule>
  </conditionalFormatting>
  <conditionalFormatting sqref="AD3">
    <cfRule type="expression" dxfId="770" priority="13">
      <formula>MONTH(DATE(CalendarYear,2,29))&lt;&gt;2</formula>
    </cfRule>
  </conditionalFormatting>
  <conditionalFormatting sqref="B5:AF9">
    <cfRule type="expression" priority="1" stopIfTrue="1">
      <formula>B5=""</formula>
    </cfRule>
  </conditionalFormatting>
  <conditionalFormatting sqref="B5:AF9">
    <cfRule type="expression" dxfId="769" priority="2" stopIfTrue="1">
      <formula>B5=KeyCustom2</formula>
    </cfRule>
    <cfRule type="expression" dxfId="768" priority="3" stopIfTrue="1">
      <formula>B5=KeyCustom1</formula>
    </cfRule>
    <cfRule type="expression" dxfId="767" priority="4" stopIfTrue="1">
      <formula>B5=KeySick</formula>
    </cfRule>
    <cfRule type="expression" dxfId="766" priority="5" stopIfTrue="1">
      <formula>B5=KeyPersonal</formula>
    </cfRule>
    <cfRule type="expression" dxfId="765" priority="6" stopIfTrue="1">
      <formula>B5=KeyVacation</formula>
    </cfRule>
  </conditionalFormatting>
  <conditionalFormatting sqref="AG5:AG9">
    <cfRule type="dataBar" priority="19">
      <dataBar>
        <cfvo type="min" val="0"/>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theme="2" tint="-0.499984740745262"/>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TEXT(WEEKDAY(DATE(CalendarYear,3,1),1),"aaa")</f>
        <v>Sun</v>
      </c>
      <c r="C3" s="29" t="str">
        <f>TEXT(WEEKDAY(DATE(CalendarYear,3,2),1),"aaa")</f>
        <v>Mon</v>
      </c>
      <c r="D3" s="29" t="str">
        <f>TEXT(WEEKDAY(DATE(CalendarYear,3,3),1),"aaa")</f>
        <v>Tue</v>
      </c>
      <c r="E3" s="29" t="str">
        <f>TEXT(WEEKDAY(DATE(CalendarYear,3,4),1),"aaa")</f>
        <v>Wed</v>
      </c>
      <c r="F3" s="29" t="str">
        <f>TEXT(WEEKDAY(DATE(CalendarYear,3,5),1),"aaa")</f>
        <v>Thu</v>
      </c>
      <c r="G3" s="29" t="str">
        <f>TEXT(WEEKDAY(DATE(CalendarYear,3,6),1),"aaa")</f>
        <v>Fri</v>
      </c>
      <c r="H3" s="29" t="str">
        <f>TEXT(WEEKDAY(DATE(CalendarYear,3,7),1),"aaa")</f>
        <v>Sat</v>
      </c>
      <c r="I3" s="29" t="str">
        <f>TEXT(WEEKDAY(DATE(CalendarYear,3,8),1),"aaa")</f>
        <v>Sun</v>
      </c>
      <c r="J3" s="29" t="str">
        <f>TEXT(WEEKDAY(DATE(CalendarYear,3,9),1),"aaa")</f>
        <v>Mon</v>
      </c>
      <c r="K3" s="29" t="str">
        <f>TEXT(WEEKDAY(DATE(CalendarYear,3,10),1),"aaa")</f>
        <v>Tue</v>
      </c>
      <c r="L3" s="29" t="str">
        <f>TEXT(WEEKDAY(DATE(CalendarYear,3,11),1),"aaa")</f>
        <v>Wed</v>
      </c>
      <c r="M3" s="29" t="str">
        <f>TEXT(WEEKDAY(DATE(CalendarYear,3,12),1),"aaa")</f>
        <v>Thu</v>
      </c>
      <c r="N3" s="29" t="str">
        <f>TEXT(WEEKDAY(DATE(CalendarYear,3,13),1),"aaa")</f>
        <v>Fri</v>
      </c>
      <c r="O3" s="29" t="str">
        <f>TEXT(WEEKDAY(DATE(CalendarYear,3,14),1),"aaa")</f>
        <v>Sat</v>
      </c>
      <c r="P3" s="29" t="str">
        <f>TEXT(WEEKDAY(DATE(CalendarYear,3,15),1),"aaa")</f>
        <v>Sun</v>
      </c>
      <c r="Q3" s="29" t="str">
        <f>TEXT(WEEKDAY(DATE(CalendarYear,3,16),1),"aaa")</f>
        <v>Mon</v>
      </c>
      <c r="R3" s="29" t="str">
        <f>TEXT(WEEKDAY(DATE(CalendarYear,3,17),1),"aaa")</f>
        <v>Tue</v>
      </c>
      <c r="S3" s="29" t="str">
        <f>TEXT(WEEKDAY(DATE(CalendarYear,3,18),1),"aaa")</f>
        <v>Wed</v>
      </c>
      <c r="T3" s="29" t="str">
        <f>TEXT(WEEKDAY(DATE(CalendarYear,3,19),1),"aaa")</f>
        <v>Thu</v>
      </c>
      <c r="U3" s="29" t="str">
        <f>TEXT(WEEKDAY(DATE(CalendarYear,3,20),1),"aaa")</f>
        <v>Fri</v>
      </c>
      <c r="V3" s="29" t="str">
        <f>TEXT(WEEKDAY(DATE(CalendarYear,3,21),1),"aaa")</f>
        <v>Sat</v>
      </c>
      <c r="W3" s="29" t="str">
        <f>TEXT(WEEKDAY(DATE(CalendarYear,3,22),1),"aaa")</f>
        <v>Sun</v>
      </c>
      <c r="X3" s="29" t="str">
        <f>TEXT(WEEKDAY(DATE(CalendarYear,3,23),1),"aaa")</f>
        <v>Mon</v>
      </c>
      <c r="Y3" s="29" t="str">
        <f>TEXT(WEEKDAY(DATE(CalendarYear,3,24),1),"aaa")</f>
        <v>Tue</v>
      </c>
      <c r="Z3" s="29" t="str">
        <f>TEXT(WEEKDAY(DATE(CalendarYear,3,25),1),"aaa")</f>
        <v>Wed</v>
      </c>
      <c r="AA3" s="29" t="str">
        <f>TEXT(WEEKDAY(DATE(CalendarYear,3,26),1),"aaa")</f>
        <v>Thu</v>
      </c>
      <c r="AB3" s="29" t="str">
        <f>TEXT(WEEKDAY(DATE(CalendarYear,3,27),1),"aaa")</f>
        <v>Fri</v>
      </c>
      <c r="AC3" s="29" t="str">
        <f>TEXT(WEEKDAY(DATE(CalendarYear,3,28),1),"aaa")</f>
        <v>Sat</v>
      </c>
      <c r="AD3" s="29" t="str">
        <f>TEXT(WEEKDAY(DATE(CalendarYear,3,29),1),"aaa")</f>
        <v>Sun</v>
      </c>
      <c r="AE3" s="29" t="str">
        <f>TEXT(WEEKDAY(DATE(CalendarYear,3,30),1),"aaa")</f>
        <v>Mon</v>
      </c>
      <c r="AF3" s="29" t="str">
        <f>TEXT(WEEKDAY(DATE(CalendarYear,3,31),1),"aaa")</f>
        <v>Tue</v>
      </c>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4" ht="15" customHeight="1">
      <c r="A10" s="39" t="str">
        <f>MonthName&amp;" Total"</f>
        <v>March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9" priority="2" stopIfTrue="1">
      <formula>B5=KeyCustom2</formula>
    </cfRule>
    <cfRule type="expression" dxfId="698" priority="3" stopIfTrue="1">
      <formula>B5=KeyCustom1</formula>
    </cfRule>
    <cfRule type="expression" dxfId="697" priority="4" stopIfTrue="1">
      <formula>B5=KeySick</formula>
    </cfRule>
    <cfRule type="expression" dxfId="696" priority="5" stopIfTrue="1">
      <formula>B5=KeyPersonal</formula>
    </cfRule>
    <cfRule type="expression" dxfId="695" priority="6" stopIfTrue="1">
      <formula>B5=KeyVacation</formula>
    </cfRule>
  </conditionalFormatting>
  <conditionalFormatting sqref="AG5:AG9">
    <cfRule type="dataBar" priority="21">
      <dataBar>
        <cfvo type="min" val="0"/>
        <cfvo type="formula" val="DATEDIF(DATE(CalendarYear,2,1),DATE(CalendarYear,3,1),&quot;d&quot;)"/>
        <color theme="2" tint="-0.249977111117893"/>
      </dataBar>
      <extLst>
        <ext xmlns:x14="http://schemas.microsoft.com/office/spreadsheetml/2009/9/main" uri="{B025F937-C7B1-47D3-B67F-A62EFF666E3E}">
          <x14:id>{6E72CF57-6FDE-4024-BC4C-B2350417DE61}</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2" tint="-0.249977111117893"/>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TEXT(WEEKDAY(DATE(CalendarYear,4,1),1),"aaa")</f>
        <v>Wed</v>
      </c>
      <c r="C3" s="29" t="str">
        <f>TEXT(WEEKDAY(DATE(CalendarYear,4,2),1),"aaa")</f>
        <v>Thu</v>
      </c>
      <c r="D3" s="29" t="str">
        <f>TEXT(WEEKDAY(DATE(CalendarYear,4,3),1),"aaa")</f>
        <v>Fri</v>
      </c>
      <c r="E3" s="29" t="str">
        <f>TEXT(WEEKDAY(DATE(CalendarYear,4,4),1),"aaa")</f>
        <v>Sat</v>
      </c>
      <c r="F3" s="29" t="str">
        <f>TEXT(WEEKDAY(DATE(CalendarYear,4,5),1),"aaa")</f>
        <v>Sun</v>
      </c>
      <c r="G3" s="29" t="str">
        <f>TEXT(WEEKDAY(DATE(CalendarYear,4,6),1),"aaa")</f>
        <v>Mon</v>
      </c>
      <c r="H3" s="29" t="str">
        <f>TEXT(WEEKDAY(DATE(CalendarYear,4,7),1),"aaa")</f>
        <v>Tue</v>
      </c>
      <c r="I3" s="29" t="str">
        <f>TEXT(WEEKDAY(DATE(CalendarYear,4,8),1),"aaa")</f>
        <v>Wed</v>
      </c>
      <c r="J3" s="29" t="str">
        <f>TEXT(WEEKDAY(DATE(CalendarYear,4,9),1),"aaa")</f>
        <v>Thu</v>
      </c>
      <c r="K3" s="29" t="str">
        <f>TEXT(WEEKDAY(DATE(CalendarYear,4,10),1),"aaa")</f>
        <v>Fri</v>
      </c>
      <c r="L3" s="29" t="str">
        <f>TEXT(WEEKDAY(DATE(CalendarYear,4,11),1),"aaa")</f>
        <v>Sat</v>
      </c>
      <c r="M3" s="29" t="str">
        <f>TEXT(WEEKDAY(DATE(CalendarYear,4,12),1),"aaa")</f>
        <v>Sun</v>
      </c>
      <c r="N3" s="29" t="str">
        <f>TEXT(WEEKDAY(DATE(CalendarYear,4,13),1),"aaa")</f>
        <v>Mon</v>
      </c>
      <c r="O3" s="29" t="str">
        <f>TEXT(WEEKDAY(DATE(CalendarYear,4,14),1),"aaa")</f>
        <v>Tue</v>
      </c>
      <c r="P3" s="29" t="str">
        <f>TEXT(WEEKDAY(DATE(CalendarYear,4,15),1),"aaa")</f>
        <v>Wed</v>
      </c>
      <c r="Q3" s="29" t="str">
        <f>TEXT(WEEKDAY(DATE(CalendarYear,4,16),1),"aaa")</f>
        <v>Thu</v>
      </c>
      <c r="R3" s="29" t="str">
        <f>TEXT(WEEKDAY(DATE(CalendarYear,4,17),1),"aaa")</f>
        <v>Fri</v>
      </c>
      <c r="S3" s="29" t="str">
        <f>TEXT(WEEKDAY(DATE(CalendarYear,4,18),1),"aaa")</f>
        <v>Sat</v>
      </c>
      <c r="T3" s="29" t="str">
        <f>TEXT(WEEKDAY(DATE(CalendarYear,4,19),1),"aaa")</f>
        <v>Sun</v>
      </c>
      <c r="U3" s="29" t="str">
        <f>TEXT(WEEKDAY(DATE(CalendarYear,4,20),1),"aaa")</f>
        <v>Mon</v>
      </c>
      <c r="V3" s="29" t="str">
        <f>TEXT(WEEKDAY(DATE(CalendarYear,4,21),1),"aaa")</f>
        <v>Tue</v>
      </c>
      <c r="W3" s="29" t="str">
        <f>TEXT(WEEKDAY(DATE(CalendarYear,4,22),1),"aaa")</f>
        <v>Wed</v>
      </c>
      <c r="X3" s="29" t="str">
        <f>TEXT(WEEKDAY(DATE(CalendarYear,4,23),1),"aaa")</f>
        <v>Thu</v>
      </c>
      <c r="Y3" s="29" t="str">
        <f>TEXT(WEEKDAY(DATE(CalendarYear,4,24),1),"aaa")</f>
        <v>Fri</v>
      </c>
      <c r="Z3" s="29" t="str">
        <f>TEXT(WEEKDAY(DATE(CalendarYear,4,25),1),"aaa")</f>
        <v>Sat</v>
      </c>
      <c r="AA3" s="29" t="str">
        <f>TEXT(WEEKDAY(DATE(CalendarYear,4,26),1),"aaa")</f>
        <v>Sun</v>
      </c>
      <c r="AB3" s="29" t="str">
        <f>TEXT(WEEKDAY(DATE(CalendarYear,4,27),1),"aaa")</f>
        <v>Mon</v>
      </c>
      <c r="AC3" s="29" t="str">
        <f>TEXT(WEEKDAY(DATE(CalendarYear,4,28),1),"aaa")</f>
        <v>Tue</v>
      </c>
      <c r="AD3" s="29" t="str">
        <f>TEXT(WEEKDAY(DATE(CalendarYear,4,29),1),"aaa")</f>
        <v>Wed</v>
      </c>
      <c r="AE3" s="29" t="str">
        <f>TEXT(WEEKDAY(DATE(CalendarYear,4,30),1),"aaa")</f>
        <v>Thu</v>
      </c>
      <c r="AF3" s="29"/>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4" ht="15" customHeight="1">
      <c r="A10" s="39" t="str">
        <f>MonthName&amp;" Total"</f>
        <v>April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29" priority="2" stopIfTrue="1">
      <formula>B5=KeyCustom2</formula>
    </cfRule>
    <cfRule type="expression" dxfId="628" priority="3" stopIfTrue="1">
      <formula>B5=KeyCustom1</formula>
    </cfRule>
    <cfRule type="expression" dxfId="627" priority="4" stopIfTrue="1">
      <formula>B5=KeySick</formula>
    </cfRule>
    <cfRule type="expression" dxfId="626" priority="5" stopIfTrue="1">
      <formula>B5=KeyPersonal</formula>
    </cfRule>
    <cfRule type="expression" dxfId="625" priority="6" stopIfTrue="1">
      <formula>B5=KeyVacation</formula>
    </cfRule>
  </conditionalFormatting>
  <conditionalFormatting sqref="AG5:AG9">
    <cfRule type="dataBar" priority="22">
      <dataBar>
        <cfvo type="min" val="0"/>
        <cfvo type="formula" val="DATEDIF(DATE(CalendarYear,2,1),DATE(CalendarYear,3,1),&quot;d&quot;)"/>
        <color theme="2" tint="-0.249977111117893"/>
      </dataBar>
      <extLst>
        <ext xmlns:x14="http://schemas.microsoft.com/office/spreadsheetml/2009/9/main" uri="{B025F937-C7B1-47D3-B67F-A62EFF666E3E}">
          <x14:id>{9F84199F-9F40-4560-9610-01EAA5EACF75}</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tabColor theme="2" tint="-9.9978637043366805E-2"/>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TEXT(WEEKDAY(DATE(CalendarYear,5,1),1),"aaa")</f>
        <v>Fri</v>
      </c>
      <c r="C3" s="29" t="str">
        <f>TEXT(WEEKDAY(DATE(CalendarYear,5,2),1),"aaa")</f>
        <v>Sat</v>
      </c>
      <c r="D3" s="29" t="str">
        <f>TEXT(WEEKDAY(DATE(CalendarYear,5,3),1),"aaa")</f>
        <v>Sun</v>
      </c>
      <c r="E3" s="29" t="str">
        <f>TEXT(WEEKDAY(DATE(CalendarYear,5,4),1),"aaa")</f>
        <v>Mon</v>
      </c>
      <c r="F3" s="29" t="str">
        <f>TEXT(WEEKDAY(DATE(CalendarYear,5,5),1),"aaa")</f>
        <v>Tue</v>
      </c>
      <c r="G3" s="29" t="str">
        <f>TEXT(WEEKDAY(DATE(CalendarYear,5,6),1),"aaa")</f>
        <v>Wed</v>
      </c>
      <c r="H3" s="29" t="str">
        <f>TEXT(WEEKDAY(DATE(CalendarYear,5,7),1),"aaa")</f>
        <v>Thu</v>
      </c>
      <c r="I3" s="29" t="str">
        <f>TEXT(WEEKDAY(DATE(CalendarYear,5,8),1),"aaa")</f>
        <v>Fri</v>
      </c>
      <c r="J3" s="29" t="str">
        <f>TEXT(WEEKDAY(DATE(CalendarYear,5,9),1),"aaa")</f>
        <v>Sat</v>
      </c>
      <c r="K3" s="29" t="str">
        <f>TEXT(WEEKDAY(DATE(CalendarYear,5,10),1),"aaa")</f>
        <v>Sun</v>
      </c>
      <c r="L3" s="29" t="str">
        <f>TEXT(WEEKDAY(DATE(CalendarYear,5,11),1),"aaa")</f>
        <v>Mon</v>
      </c>
      <c r="M3" s="29" t="str">
        <f>TEXT(WEEKDAY(DATE(CalendarYear,5,12),1),"aaa")</f>
        <v>Tue</v>
      </c>
      <c r="N3" s="29" t="str">
        <f>TEXT(WEEKDAY(DATE(CalendarYear,5,13),1),"aaa")</f>
        <v>Wed</v>
      </c>
      <c r="O3" s="29" t="str">
        <f>TEXT(WEEKDAY(DATE(CalendarYear,5,14),1),"aaa")</f>
        <v>Thu</v>
      </c>
      <c r="P3" s="29" t="str">
        <f>TEXT(WEEKDAY(DATE(CalendarYear,5,15),1),"aaa")</f>
        <v>Fri</v>
      </c>
      <c r="Q3" s="29" t="str">
        <f>TEXT(WEEKDAY(DATE(CalendarYear,5,16),1),"aaa")</f>
        <v>Sat</v>
      </c>
      <c r="R3" s="29" t="str">
        <f>TEXT(WEEKDAY(DATE(CalendarYear,5,17),1),"aaa")</f>
        <v>Sun</v>
      </c>
      <c r="S3" s="29" t="str">
        <f>TEXT(WEEKDAY(DATE(CalendarYear,5,18),1),"aaa")</f>
        <v>Mon</v>
      </c>
      <c r="T3" s="29" t="str">
        <f>TEXT(WEEKDAY(DATE(CalendarYear,5,19),1),"aaa")</f>
        <v>Tue</v>
      </c>
      <c r="U3" s="29" t="str">
        <f>TEXT(WEEKDAY(DATE(CalendarYear,5,20),1),"aaa")</f>
        <v>Wed</v>
      </c>
      <c r="V3" s="29" t="str">
        <f>TEXT(WEEKDAY(DATE(CalendarYear,5,21),1),"aaa")</f>
        <v>Thu</v>
      </c>
      <c r="W3" s="29" t="str">
        <f>TEXT(WEEKDAY(DATE(CalendarYear,5,22),1),"aaa")</f>
        <v>Fri</v>
      </c>
      <c r="X3" s="29" t="str">
        <f>TEXT(WEEKDAY(DATE(CalendarYear,5,23),1),"aaa")</f>
        <v>Sat</v>
      </c>
      <c r="Y3" s="29" t="str">
        <f>TEXT(WEEKDAY(DATE(CalendarYear,5,24),1),"aaa")</f>
        <v>Sun</v>
      </c>
      <c r="Z3" s="29" t="str">
        <f>TEXT(WEEKDAY(DATE(CalendarYear,5,25),1),"aaa")</f>
        <v>Mon</v>
      </c>
      <c r="AA3" s="29" t="str">
        <f>TEXT(WEEKDAY(DATE(CalendarYear,5,26),1),"aaa")</f>
        <v>Tue</v>
      </c>
      <c r="AB3" s="29" t="str">
        <f>TEXT(WEEKDAY(DATE(CalendarYear,5,27),1),"aaa")</f>
        <v>Wed</v>
      </c>
      <c r="AC3" s="29" t="str">
        <f>TEXT(WEEKDAY(DATE(CalendarYear,5,28),1),"aaa")</f>
        <v>Thu</v>
      </c>
      <c r="AD3" s="29" t="str">
        <f>TEXT(WEEKDAY(DATE(CalendarYear,5,29),1),"aaa")</f>
        <v>Fri</v>
      </c>
      <c r="AE3" s="29" t="str">
        <f>TEXT(WEEKDAY(DATE(CalendarYear,5,30),1),"aaa")</f>
        <v>Sat</v>
      </c>
      <c r="AF3" s="29" t="str">
        <f>TEXT(WEEKDAY(DATE(CalendarYear,5,31),1),"aaa")</f>
        <v>Sun</v>
      </c>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4" ht="15" customHeight="1">
      <c r="A10" s="39" t="str">
        <f>MonthName&amp;" Total"</f>
        <v>May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559" priority="2" stopIfTrue="1">
      <formula>B5=KeyCustom2</formula>
    </cfRule>
    <cfRule type="expression" dxfId="558" priority="3" stopIfTrue="1">
      <formula>B5=KeyCustom1</formula>
    </cfRule>
    <cfRule type="expression" dxfId="557" priority="4" stopIfTrue="1">
      <formula>B5=KeySick</formula>
    </cfRule>
    <cfRule type="expression" dxfId="556" priority="5" stopIfTrue="1">
      <formula>B5=KeyPersonal</formula>
    </cfRule>
    <cfRule type="expression" dxfId="555" priority="6" stopIfTrue="1">
      <formula>B5=KeyVacation</formula>
    </cfRule>
  </conditionalFormatting>
  <conditionalFormatting sqref="AG5:AG9">
    <cfRule type="dataBar" priority="23">
      <dataBar>
        <cfvo type="min" val="0"/>
        <cfvo type="formula" val="DATEDIF(DATE(CalendarYear,2,1),DATE(CalendarYear,3,1),&quot;d&quot;)"/>
        <color theme="2" tint="-0.249977111117893"/>
      </dataBar>
      <extLst>
        <ext xmlns:x14="http://schemas.microsoft.com/office/spreadsheetml/2009/9/main" uri="{B025F937-C7B1-47D3-B67F-A62EFF666E3E}">
          <x14:id>{21200745-4ED2-4331-A492-FDEB5AAF3195}</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tabColor theme="2"/>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TEXT(WEEKDAY(DATE(CalendarYear,6,1),1),"aaa")</f>
        <v>Mon</v>
      </c>
      <c r="C3" s="29" t="str">
        <f>TEXT(WEEKDAY(DATE(CalendarYear,6,2),1),"aaa")</f>
        <v>Tue</v>
      </c>
      <c r="D3" s="29" t="str">
        <f>TEXT(WEEKDAY(DATE(CalendarYear,6,3),1),"aaa")</f>
        <v>Wed</v>
      </c>
      <c r="E3" s="29" t="str">
        <f>TEXT(WEEKDAY(DATE(CalendarYear,6,4),1),"aaa")</f>
        <v>Thu</v>
      </c>
      <c r="F3" s="29" t="str">
        <f>TEXT(WEEKDAY(DATE(CalendarYear,6,5),1),"aaa")</f>
        <v>Fri</v>
      </c>
      <c r="G3" s="29" t="str">
        <f>TEXT(WEEKDAY(DATE(CalendarYear,6,6),1),"aaa")</f>
        <v>Sat</v>
      </c>
      <c r="H3" s="29" t="str">
        <f>TEXT(WEEKDAY(DATE(CalendarYear,6,7),1),"aaa")</f>
        <v>Sun</v>
      </c>
      <c r="I3" s="29" t="str">
        <f>TEXT(WEEKDAY(DATE(CalendarYear,6,8),1),"aaa")</f>
        <v>Mon</v>
      </c>
      <c r="J3" s="29" t="str">
        <f>TEXT(WEEKDAY(DATE(CalendarYear,6,9),1),"aaa")</f>
        <v>Tue</v>
      </c>
      <c r="K3" s="29" t="str">
        <f>TEXT(WEEKDAY(DATE(CalendarYear,6,10),1),"aaa")</f>
        <v>Wed</v>
      </c>
      <c r="L3" s="29" t="str">
        <f>TEXT(WEEKDAY(DATE(CalendarYear,6,11),1),"aaa")</f>
        <v>Thu</v>
      </c>
      <c r="M3" s="29" t="str">
        <f>TEXT(WEEKDAY(DATE(CalendarYear,6,12),1),"aaa")</f>
        <v>Fri</v>
      </c>
      <c r="N3" s="29" t="str">
        <f>TEXT(WEEKDAY(DATE(CalendarYear,6,13),1),"aaa")</f>
        <v>Sat</v>
      </c>
      <c r="O3" s="29" t="str">
        <f>TEXT(WEEKDAY(DATE(CalendarYear,6,14),1),"aaa")</f>
        <v>Sun</v>
      </c>
      <c r="P3" s="29" t="str">
        <f>TEXT(WEEKDAY(DATE(CalendarYear,6,15),1),"aaa")</f>
        <v>Mon</v>
      </c>
      <c r="Q3" s="29" t="str">
        <f>TEXT(WEEKDAY(DATE(CalendarYear,6,16),1),"aaa")</f>
        <v>Tue</v>
      </c>
      <c r="R3" s="29" t="str">
        <f>TEXT(WEEKDAY(DATE(CalendarYear,6,17),1),"aaa")</f>
        <v>Wed</v>
      </c>
      <c r="S3" s="29" t="str">
        <f>TEXT(WEEKDAY(DATE(CalendarYear,6,18),1),"aaa")</f>
        <v>Thu</v>
      </c>
      <c r="T3" s="29" t="str">
        <f>TEXT(WEEKDAY(DATE(CalendarYear,6,19),1),"aaa")</f>
        <v>Fri</v>
      </c>
      <c r="U3" s="29" t="str">
        <f>TEXT(WEEKDAY(DATE(CalendarYear,6,20),1),"aaa")</f>
        <v>Sat</v>
      </c>
      <c r="V3" s="29" t="str">
        <f>TEXT(WEEKDAY(DATE(CalendarYear,6,21),1),"aaa")</f>
        <v>Sun</v>
      </c>
      <c r="W3" s="29" t="str">
        <f>TEXT(WEEKDAY(DATE(CalendarYear,6,22),1),"aaa")</f>
        <v>Mon</v>
      </c>
      <c r="X3" s="29" t="str">
        <f>TEXT(WEEKDAY(DATE(CalendarYear,6,23),1),"aaa")</f>
        <v>Tue</v>
      </c>
      <c r="Y3" s="29" t="str">
        <f>TEXT(WEEKDAY(DATE(CalendarYear,6,24),1),"aaa")</f>
        <v>Wed</v>
      </c>
      <c r="Z3" s="29" t="str">
        <f>TEXT(WEEKDAY(DATE(CalendarYear,6,25),1),"aaa")</f>
        <v>Thu</v>
      </c>
      <c r="AA3" s="29" t="str">
        <f>TEXT(WEEKDAY(DATE(CalendarYear,6,26),1),"aaa")</f>
        <v>Fri</v>
      </c>
      <c r="AB3" s="29" t="str">
        <f>TEXT(WEEKDAY(DATE(CalendarYear,6,27),1),"aaa")</f>
        <v>Sat</v>
      </c>
      <c r="AC3" s="29" t="str">
        <f>TEXT(WEEKDAY(DATE(CalendarYear,6,28),1),"aaa")</f>
        <v>Sun</v>
      </c>
      <c r="AD3" s="29" t="str">
        <f>TEXT(WEEKDAY(DATE(CalendarYear,6,29),1),"aaa")</f>
        <v>Mon</v>
      </c>
      <c r="AE3" s="29" t="str">
        <f>TEXT(WEEKDAY(DATE(CalendarYear,6,30),1),"aaa")</f>
        <v>Tue</v>
      </c>
      <c r="AF3" s="29"/>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4" ht="15" customHeight="1">
      <c r="A10" s="39" t="str">
        <f>MonthName&amp;" Total"</f>
        <v>June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89" priority="2" stopIfTrue="1">
      <formula>B5=KeyCustom2</formula>
    </cfRule>
    <cfRule type="expression" dxfId="488" priority="3" stopIfTrue="1">
      <formula>B5=KeyCustom1</formula>
    </cfRule>
    <cfRule type="expression" dxfId="487" priority="4" stopIfTrue="1">
      <formula>B5=KeySick</formula>
    </cfRule>
    <cfRule type="expression" dxfId="486" priority="5" stopIfTrue="1">
      <formula>B5=KeyPersonal</formula>
    </cfRule>
    <cfRule type="expression" dxfId="485" priority="6" stopIfTrue="1">
      <formula>B5=KeyVacation</formula>
    </cfRule>
  </conditionalFormatting>
  <conditionalFormatting sqref="AG5:AG9">
    <cfRule type="dataBar" priority="24">
      <dataBar>
        <cfvo type="min" val="0"/>
        <cfvo type="formula" val="DATEDIF(DATE(CalendarYear,2,1),DATE(CalendarYear,3,1),&quot;d&quot;)"/>
        <color theme="2" tint="-0.249977111117893"/>
      </dataBar>
      <extLst>
        <ext xmlns:x14="http://schemas.microsoft.com/office/spreadsheetml/2009/9/main" uri="{B025F937-C7B1-47D3-B67F-A62EFF666E3E}">
          <x14:id>{FA2C5745-D9F6-46CB-8A63-694F9E52E516}</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tabColor theme="2" tint="-0.89999084444715716"/>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TEXT(WEEKDAY(DATE(CalendarYear,7,1),1),"aaa")</f>
        <v>Wed</v>
      </c>
      <c r="C3" s="29" t="str">
        <f>TEXT(WEEKDAY(DATE(CalendarYear,7,2),1),"aaa")</f>
        <v>Thu</v>
      </c>
      <c r="D3" s="29" t="str">
        <f>TEXT(WEEKDAY(DATE(CalendarYear,7,3),1),"aaa")</f>
        <v>Fri</v>
      </c>
      <c r="E3" s="29" t="str">
        <f>TEXT(WEEKDAY(DATE(CalendarYear,7,4),1),"aaa")</f>
        <v>Sat</v>
      </c>
      <c r="F3" s="29" t="str">
        <f>TEXT(WEEKDAY(DATE(CalendarYear,7,5),1),"aaa")</f>
        <v>Sun</v>
      </c>
      <c r="G3" s="29" t="str">
        <f>TEXT(WEEKDAY(DATE(CalendarYear,7,6),1),"aaa")</f>
        <v>Mon</v>
      </c>
      <c r="H3" s="29" t="str">
        <f>TEXT(WEEKDAY(DATE(CalendarYear,7,7),1),"aaa")</f>
        <v>Tue</v>
      </c>
      <c r="I3" s="29" t="str">
        <f>TEXT(WEEKDAY(DATE(CalendarYear,7,8),1),"aaa")</f>
        <v>Wed</v>
      </c>
      <c r="J3" s="29" t="str">
        <f>TEXT(WEEKDAY(DATE(CalendarYear,7,9),1),"aaa")</f>
        <v>Thu</v>
      </c>
      <c r="K3" s="29" t="str">
        <f>TEXT(WEEKDAY(DATE(CalendarYear,7,10),1),"aaa")</f>
        <v>Fri</v>
      </c>
      <c r="L3" s="29" t="str">
        <f>TEXT(WEEKDAY(DATE(CalendarYear,7,11),1),"aaa")</f>
        <v>Sat</v>
      </c>
      <c r="M3" s="29" t="str">
        <f>TEXT(WEEKDAY(DATE(CalendarYear,7,12),1),"aaa")</f>
        <v>Sun</v>
      </c>
      <c r="N3" s="29" t="str">
        <f>TEXT(WEEKDAY(DATE(CalendarYear,7,13),1),"aaa")</f>
        <v>Mon</v>
      </c>
      <c r="O3" s="29" t="str">
        <f>TEXT(WEEKDAY(DATE(CalendarYear,7,14),1),"aaa")</f>
        <v>Tue</v>
      </c>
      <c r="P3" s="29" t="str">
        <f>TEXT(WEEKDAY(DATE(CalendarYear,7,15),1),"aaa")</f>
        <v>Wed</v>
      </c>
      <c r="Q3" s="29" t="str">
        <f>TEXT(WEEKDAY(DATE(CalendarYear,7,16),1),"aaa")</f>
        <v>Thu</v>
      </c>
      <c r="R3" s="29" t="str">
        <f>TEXT(WEEKDAY(DATE(CalendarYear,7,17),1),"aaa")</f>
        <v>Fri</v>
      </c>
      <c r="S3" s="29" t="str">
        <f>TEXT(WEEKDAY(DATE(CalendarYear,7,18),1),"aaa")</f>
        <v>Sat</v>
      </c>
      <c r="T3" s="29" t="str">
        <f>TEXT(WEEKDAY(DATE(CalendarYear,7,19),1),"aaa")</f>
        <v>Sun</v>
      </c>
      <c r="U3" s="29" t="str">
        <f>TEXT(WEEKDAY(DATE(CalendarYear,7,20),1),"aaa")</f>
        <v>Mon</v>
      </c>
      <c r="V3" s="29" t="str">
        <f>TEXT(WEEKDAY(DATE(CalendarYear,7,21),1),"aaa")</f>
        <v>Tue</v>
      </c>
      <c r="W3" s="29" t="str">
        <f>TEXT(WEEKDAY(DATE(CalendarYear,7,22),1),"aaa")</f>
        <v>Wed</v>
      </c>
      <c r="X3" s="29" t="str">
        <f>TEXT(WEEKDAY(DATE(CalendarYear,7,23),1),"aaa")</f>
        <v>Thu</v>
      </c>
      <c r="Y3" s="29" t="str">
        <f>TEXT(WEEKDAY(DATE(CalendarYear,7,24),1),"aaa")</f>
        <v>Fri</v>
      </c>
      <c r="Z3" s="29" t="str">
        <f>TEXT(WEEKDAY(DATE(CalendarYear,7,25),1),"aaa")</f>
        <v>Sat</v>
      </c>
      <c r="AA3" s="29" t="str">
        <f>TEXT(WEEKDAY(DATE(CalendarYear,7,26),1),"aaa")</f>
        <v>Sun</v>
      </c>
      <c r="AB3" s="29" t="str">
        <f>TEXT(WEEKDAY(DATE(CalendarYear,7,27),1),"aaa")</f>
        <v>Mon</v>
      </c>
      <c r="AC3" s="29" t="str">
        <f>TEXT(WEEKDAY(DATE(CalendarYear,7,28),1),"aaa")</f>
        <v>Tue</v>
      </c>
      <c r="AD3" s="29" t="str">
        <f>TEXT(WEEKDAY(DATE(CalendarYear,7,29),1),"aaa")</f>
        <v>Wed</v>
      </c>
      <c r="AE3" s="29" t="str">
        <f>TEXT(WEEKDAY(DATE(CalendarYear,7,30),1),"aaa")</f>
        <v>Thu</v>
      </c>
      <c r="AF3" s="29" t="str">
        <f>TEXT(WEEKDAY(DATE(CalendarYear,7,31),1),"aaa")</f>
        <v>Fri</v>
      </c>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4" ht="15" customHeight="1">
      <c r="A10" s="39" t="str">
        <f>MonthName&amp;" Total"</f>
        <v>July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19" priority="2" stopIfTrue="1">
      <formula>B5=KeyCustom2</formula>
    </cfRule>
    <cfRule type="expression" dxfId="418" priority="3" stopIfTrue="1">
      <formula>B5=KeyCustom1</formula>
    </cfRule>
    <cfRule type="expression" dxfId="417" priority="4" stopIfTrue="1">
      <formula>B5=KeySick</formula>
    </cfRule>
    <cfRule type="expression" dxfId="416" priority="5" stopIfTrue="1">
      <formula>B5=KeyPersonal</formula>
    </cfRule>
    <cfRule type="expression" dxfId="415" priority="6" stopIfTrue="1">
      <formula>B5=KeyVacation</formula>
    </cfRule>
  </conditionalFormatting>
  <conditionalFormatting sqref="AG5:AG9">
    <cfRule type="dataBar" priority="25">
      <dataBar>
        <cfvo type="min" val="0"/>
        <cfvo type="formula" val="DATEDIF(DATE(CalendarYear,2,1),DATE(CalendarYear,3,1),&quot;d&quot;)"/>
        <color theme="2" tint="-0.249977111117893"/>
      </dataBar>
      <extLst>
        <ext xmlns:x14="http://schemas.microsoft.com/office/spreadsheetml/2009/9/main" uri="{B025F937-C7B1-47D3-B67F-A62EFF666E3E}">
          <x14:id>{15FE6D65-ECEC-46F2-A3C1-0385AFBC7710}</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tabColor theme="2" tint="-0.749992370372631"/>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TEXT(WEEKDAY(DATE(CalendarYear,8,1),1),"aaa")</f>
        <v>Sat</v>
      </c>
      <c r="C3" s="29" t="str">
        <f>TEXT(WEEKDAY(DATE(CalendarYear,8,2),1),"aaa")</f>
        <v>Sun</v>
      </c>
      <c r="D3" s="29" t="str">
        <f>TEXT(WEEKDAY(DATE(CalendarYear,8,3),1),"aaa")</f>
        <v>Mon</v>
      </c>
      <c r="E3" s="29" t="str">
        <f>TEXT(WEEKDAY(DATE(CalendarYear,8,4),1),"aaa")</f>
        <v>Tue</v>
      </c>
      <c r="F3" s="29" t="str">
        <f>TEXT(WEEKDAY(DATE(CalendarYear,8,5),1),"aaa")</f>
        <v>Wed</v>
      </c>
      <c r="G3" s="29" t="str">
        <f>TEXT(WEEKDAY(DATE(CalendarYear,8,6),1),"aaa")</f>
        <v>Thu</v>
      </c>
      <c r="H3" s="29" t="str">
        <f>TEXT(WEEKDAY(DATE(CalendarYear,8,7),1),"aaa")</f>
        <v>Fri</v>
      </c>
      <c r="I3" s="29" t="str">
        <f>TEXT(WEEKDAY(DATE(CalendarYear,8,8),1),"aaa")</f>
        <v>Sat</v>
      </c>
      <c r="J3" s="29" t="str">
        <f>TEXT(WEEKDAY(DATE(CalendarYear,8,9),1),"aaa")</f>
        <v>Sun</v>
      </c>
      <c r="K3" s="29" t="str">
        <f>TEXT(WEEKDAY(DATE(CalendarYear,8,10),1),"aaa")</f>
        <v>Mon</v>
      </c>
      <c r="L3" s="29" t="str">
        <f>TEXT(WEEKDAY(DATE(CalendarYear,8,11),1),"aaa")</f>
        <v>Tue</v>
      </c>
      <c r="M3" s="29" t="str">
        <f>TEXT(WEEKDAY(DATE(CalendarYear,8,12),1),"aaa")</f>
        <v>Wed</v>
      </c>
      <c r="N3" s="29" t="str">
        <f>TEXT(WEEKDAY(DATE(CalendarYear,8,13),1),"aaa")</f>
        <v>Thu</v>
      </c>
      <c r="O3" s="29" t="str">
        <f>TEXT(WEEKDAY(DATE(CalendarYear,8,14),1),"aaa")</f>
        <v>Fri</v>
      </c>
      <c r="P3" s="29" t="str">
        <f>TEXT(WEEKDAY(DATE(CalendarYear,8,15),1),"aaa")</f>
        <v>Sat</v>
      </c>
      <c r="Q3" s="29" t="str">
        <f>TEXT(WEEKDAY(DATE(CalendarYear,8,16),1),"aaa")</f>
        <v>Sun</v>
      </c>
      <c r="R3" s="29" t="str">
        <f>TEXT(WEEKDAY(DATE(CalendarYear,8,17),1),"aaa")</f>
        <v>Mon</v>
      </c>
      <c r="S3" s="29" t="str">
        <f>TEXT(WEEKDAY(DATE(CalendarYear,8,18),1),"aaa")</f>
        <v>Tue</v>
      </c>
      <c r="T3" s="29" t="str">
        <f>TEXT(WEEKDAY(DATE(CalendarYear,8,19),1),"aaa")</f>
        <v>Wed</v>
      </c>
      <c r="U3" s="29" t="str">
        <f>TEXT(WEEKDAY(DATE(CalendarYear,8,20),1),"aaa")</f>
        <v>Thu</v>
      </c>
      <c r="V3" s="29" t="str">
        <f>TEXT(WEEKDAY(DATE(CalendarYear,8,21),1),"aaa")</f>
        <v>Fri</v>
      </c>
      <c r="W3" s="29" t="str">
        <f>TEXT(WEEKDAY(DATE(CalendarYear,8,22),1),"aaa")</f>
        <v>Sat</v>
      </c>
      <c r="X3" s="29" t="str">
        <f>TEXT(WEEKDAY(DATE(CalendarYear,8,23),1),"aaa")</f>
        <v>Sun</v>
      </c>
      <c r="Y3" s="29" t="str">
        <f>TEXT(WEEKDAY(DATE(CalendarYear,8,24),1),"aaa")</f>
        <v>Mon</v>
      </c>
      <c r="Z3" s="29" t="str">
        <f>TEXT(WEEKDAY(DATE(CalendarYear,8,25),1),"aaa")</f>
        <v>Tue</v>
      </c>
      <c r="AA3" s="29" t="str">
        <f>TEXT(WEEKDAY(DATE(CalendarYear,8,26),1),"aaa")</f>
        <v>Wed</v>
      </c>
      <c r="AB3" s="29" t="str">
        <f>TEXT(WEEKDAY(DATE(CalendarYear,8,27),1),"aaa")</f>
        <v>Thu</v>
      </c>
      <c r="AC3" s="29" t="str">
        <f>TEXT(WEEKDAY(DATE(CalendarYear,8,28),1),"aaa")</f>
        <v>Fri</v>
      </c>
      <c r="AD3" s="29" t="str">
        <f>TEXT(WEEKDAY(DATE(CalendarYear,8,29),1),"aaa")</f>
        <v>Sat</v>
      </c>
      <c r="AE3" s="29" t="str">
        <f>TEXT(WEEKDAY(DATE(CalendarYear,8,30),1),"aaa")</f>
        <v>Sun</v>
      </c>
      <c r="AF3" s="29" t="str">
        <f>TEXT(WEEKDAY(DATE(CalendarYear,8,31),1),"aaa")</f>
        <v>Mon</v>
      </c>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4" ht="15" customHeight="1">
      <c r="A10" s="39" t="str">
        <f>MonthName&amp;" Total"</f>
        <v>August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349" priority="2" stopIfTrue="1">
      <formula>B5=KeyCustom2</formula>
    </cfRule>
    <cfRule type="expression" dxfId="348" priority="3" stopIfTrue="1">
      <formula>B5=KeyCustom1</formula>
    </cfRule>
    <cfRule type="expression" dxfId="347" priority="4" stopIfTrue="1">
      <formula>B5=KeySick</formula>
    </cfRule>
    <cfRule type="expression" dxfId="346" priority="5" stopIfTrue="1">
      <formula>B5=KeyPersonal</formula>
    </cfRule>
    <cfRule type="expression" dxfId="345" priority="6" stopIfTrue="1">
      <formula>B5=KeyVacation</formula>
    </cfRule>
  </conditionalFormatting>
  <conditionalFormatting sqref="AG5:AG9">
    <cfRule type="dataBar" priority="26">
      <dataBar>
        <cfvo type="min" val="0"/>
        <cfvo type="formula" val="DATEDIF(DATE(CalendarYear,2,1),DATE(CalendarYear,3,1),&quot;d&quot;)"/>
        <color theme="2" tint="-0.249977111117893"/>
      </dataBar>
      <extLst>
        <ext xmlns:x14="http://schemas.microsoft.com/office/spreadsheetml/2009/9/main" uri="{B025F937-C7B1-47D3-B67F-A62EFF666E3E}">
          <x14:id>{FC085EDD-0205-4B5F-B398-CECC5AA8DBEE}</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tabColor theme="2" tint="-0.499984740745262"/>
    <pageSetUpPr fitToPage="1"/>
  </sheetPr>
  <dimension ref="A1:AH12"/>
  <sheetViews>
    <sheetView showGridLines="0" workbookViewId="0"/>
  </sheetViews>
  <sheetFormatPr defaultRowHeight="15" customHeight="1"/>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c r="A3" s="49"/>
      <c r="B3" s="28" t="str">
        <f>TEXT(WEEKDAY(DATE(CalendarYear,9,1),1),"aaa")</f>
        <v>Tue</v>
      </c>
      <c r="C3" s="29" t="str">
        <f>TEXT(WEEKDAY(DATE(CalendarYear,9,2),1),"aaa")</f>
        <v>Wed</v>
      </c>
      <c r="D3" s="29" t="str">
        <f>TEXT(WEEKDAY(DATE(CalendarYear,9,3),1),"aaa")</f>
        <v>Thu</v>
      </c>
      <c r="E3" s="29" t="str">
        <f>TEXT(WEEKDAY(DATE(CalendarYear,9,4),1),"aaa")</f>
        <v>Fri</v>
      </c>
      <c r="F3" s="29" t="str">
        <f>TEXT(WEEKDAY(DATE(CalendarYear,9,5),1),"aaa")</f>
        <v>Sat</v>
      </c>
      <c r="G3" s="29" t="str">
        <f>TEXT(WEEKDAY(DATE(CalendarYear,9,6),1),"aaa")</f>
        <v>Sun</v>
      </c>
      <c r="H3" s="29" t="str">
        <f>TEXT(WEEKDAY(DATE(CalendarYear,9,7),1),"aaa")</f>
        <v>Mon</v>
      </c>
      <c r="I3" s="29" t="str">
        <f>TEXT(WEEKDAY(DATE(CalendarYear,9,8),1),"aaa")</f>
        <v>Tue</v>
      </c>
      <c r="J3" s="29" t="str">
        <f>TEXT(WEEKDAY(DATE(CalendarYear,9,9),1),"aaa")</f>
        <v>Wed</v>
      </c>
      <c r="K3" s="29" t="str">
        <f>TEXT(WEEKDAY(DATE(CalendarYear,9,10),1),"aaa")</f>
        <v>Thu</v>
      </c>
      <c r="L3" s="29" t="str">
        <f>TEXT(WEEKDAY(DATE(CalendarYear,9,11),1),"aaa")</f>
        <v>Fri</v>
      </c>
      <c r="M3" s="29" t="str">
        <f>TEXT(WEEKDAY(DATE(CalendarYear,9,12),1),"aaa")</f>
        <v>Sat</v>
      </c>
      <c r="N3" s="29" t="str">
        <f>TEXT(WEEKDAY(DATE(CalendarYear,9,13),1),"aaa")</f>
        <v>Sun</v>
      </c>
      <c r="O3" s="29" t="str">
        <f>TEXT(WEEKDAY(DATE(CalendarYear,9,14),1),"aaa")</f>
        <v>Mon</v>
      </c>
      <c r="P3" s="29" t="str">
        <f>TEXT(WEEKDAY(DATE(CalendarYear,9,15),1),"aaa")</f>
        <v>Tue</v>
      </c>
      <c r="Q3" s="29" t="str">
        <f>TEXT(WEEKDAY(DATE(CalendarYear,9,16),1),"aaa")</f>
        <v>Wed</v>
      </c>
      <c r="R3" s="29" t="str">
        <f>TEXT(WEEKDAY(DATE(CalendarYear,9,17),1),"aaa")</f>
        <v>Thu</v>
      </c>
      <c r="S3" s="29" t="str">
        <f>TEXT(WEEKDAY(DATE(CalendarYear,9,18),1),"aaa")</f>
        <v>Fri</v>
      </c>
      <c r="T3" s="29" t="str">
        <f>TEXT(WEEKDAY(DATE(CalendarYear,9,19),1),"aaa")</f>
        <v>Sat</v>
      </c>
      <c r="U3" s="29" t="str">
        <f>TEXT(WEEKDAY(DATE(CalendarYear,9,20),1),"aaa")</f>
        <v>Sun</v>
      </c>
      <c r="V3" s="29" t="str">
        <f>TEXT(WEEKDAY(DATE(CalendarYear,9,21),1),"aaa")</f>
        <v>Mon</v>
      </c>
      <c r="W3" s="29" t="str">
        <f>TEXT(WEEKDAY(DATE(CalendarYear,9,22),1),"aaa")</f>
        <v>Tue</v>
      </c>
      <c r="X3" s="29" t="str">
        <f>TEXT(WEEKDAY(DATE(CalendarYear,9,23),1),"aaa")</f>
        <v>Wed</v>
      </c>
      <c r="Y3" s="29" t="str">
        <f>TEXT(WEEKDAY(DATE(CalendarYear,9,24),1),"aaa")</f>
        <v>Thu</v>
      </c>
      <c r="Z3" s="29" t="str">
        <f>TEXT(WEEKDAY(DATE(CalendarYear,9,25),1),"aaa")</f>
        <v>Fri</v>
      </c>
      <c r="AA3" s="29" t="str">
        <f>TEXT(WEEKDAY(DATE(CalendarYear,9,26),1),"aaa")</f>
        <v>Sat</v>
      </c>
      <c r="AB3" s="29" t="str">
        <f>TEXT(WEEKDAY(DATE(CalendarYear,9,27),1),"aaa")</f>
        <v>Sun</v>
      </c>
      <c r="AC3" s="29" t="str">
        <f>TEXT(WEEKDAY(DATE(CalendarYear,9,28),1),"aaa")</f>
        <v>Mon</v>
      </c>
      <c r="AD3" s="29" t="str">
        <f>TEXT(WEEKDAY(DATE(CalendarYear,9,29),1),"aaa")</f>
        <v>Tue</v>
      </c>
      <c r="AE3" s="29" t="str">
        <f>TEXT(WEEKDAY(DATE(CalendarYear,9,30),1),"aaa")</f>
        <v>Wed</v>
      </c>
      <c r="AF3" s="29"/>
      <c r="AG3" s="50"/>
    </row>
    <row r="4" spans="1:34" s="13" customFormat="1">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4"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4"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4"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4" ht="15" customHeight="1">
      <c r="A10" s="39" t="str">
        <f>MonthName&amp;" Total"</f>
        <v>September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4"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79" priority="2" stopIfTrue="1">
      <formula>B5=KeyCustom2</formula>
    </cfRule>
    <cfRule type="expression" dxfId="278" priority="3" stopIfTrue="1">
      <formula>B5=KeyCustom1</formula>
    </cfRule>
    <cfRule type="expression" dxfId="277" priority="4" stopIfTrue="1">
      <formula>B5=KeySick</formula>
    </cfRule>
    <cfRule type="expression" dxfId="276" priority="5" stopIfTrue="1">
      <formula>B5=KeyPersonal</formula>
    </cfRule>
    <cfRule type="expression" dxfId="275" priority="6" stopIfTrue="1">
      <formula>B5=KeyVacation</formula>
    </cfRule>
  </conditionalFormatting>
  <conditionalFormatting sqref="AG5:AG9">
    <cfRule type="dataBar" priority="27">
      <dataBar>
        <cfvo type="min" val="0"/>
        <cfvo type="formula" val="DATEDIF(DATE(CalendarYear,2,1),DATE(CalendarYear,3,1),&quot;d&quot;)"/>
        <color theme="2" tint="-0.249977111117893"/>
      </dataBar>
      <extLst>
        <ext xmlns:x14="http://schemas.microsoft.com/office/spreadsheetml/2009/9/main" uri="{B025F937-C7B1-47D3-B67F-A62EFF666E3E}">
          <x14:id>{1477F465-23A5-4E7F-BDEC-11297175FB9A}</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January</vt:lpstr>
      <vt:lpstr>February</vt:lpstr>
      <vt:lpstr>March</vt:lpstr>
      <vt:lpstr>April</vt:lpstr>
      <vt:lpstr>May</vt:lpstr>
      <vt:lpstr>June</vt:lpstr>
      <vt:lpstr>July</vt:lpstr>
      <vt:lpstr>August</vt:lpstr>
      <vt:lpstr>September</vt:lpstr>
      <vt:lpstr>October</vt:lpstr>
      <vt:lpstr>November</vt:lpstr>
      <vt:lpstr>December</vt:lpstr>
      <vt:lpstr>CalendarYear</vt:lpstr>
      <vt:lpstr>KeyCustom1</vt:lpstr>
      <vt:lpstr>KeyCustom1Label</vt:lpstr>
      <vt:lpstr>KeyCustom2</vt:lpstr>
      <vt:lpstr>KeyCustom2Label</vt:lpstr>
      <vt:lpstr>KeyPersonal</vt:lpstr>
      <vt:lpstr>KeyPersonalLabel</vt:lpstr>
      <vt:lpstr>KeySick</vt:lpstr>
      <vt:lpstr>KeySickLabel</vt:lpstr>
      <vt:lpstr>KeyVacation</vt:lpstr>
      <vt:lpstr>KeyVacationLabel</vt:lpstr>
      <vt:lpstr>April!MonthName</vt:lpstr>
      <vt:lpstr>August!MonthName</vt:lpstr>
      <vt:lpstr>December!MonthName</vt:lpstr>
      <vt:lpstr>February!MonthName</vt:lpstr>
      <vt:lpstr>January!MonthName</vt:lpstr>
      <vt:lpstr>July!MonthName</vt:lpstr>
      <vt:lpstr>June!MonthName</vt:lpstr>
      <vt:lpstr>March!MonthName</vt:lpstr>
      <vt:lpstr>May!MonthName</vt:lpstr>
      <vt:lpstr>November!MonthName</vt:lpstr>
      <vt:lpstr>October!MonthName</vt:lpstr>
      <vt:lpstr>September!MonthName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BlueBerry25</cp:lastModifiedBy>
  <dcterms:created xsi:type="dcterms:W3CDTF">2014-09-05T15:01:32Z</dcterms:created>
  <dcterms:modified xsi:type="dcterms:W3CDTF">2015-10-12T21:43:59Z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