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860" activeTab="0"/>
  </bookViews>
  <sheets>
    <sheet name="Annual Depreciation Schedule" sheetId="1" r:id="rId1"/>
    <sheet name="3-Year Asset" sheetId="2" r:id="rId2"/>
    <sheet name="5-Year Asset " sheetId="3" r:id="rId3"/>
    <sheet name="7-Year Asset" sheetId="4" r:id="rId4"/>
    <sheet name="10-Year Asset" sheetId="5" r:id="rId5"/>
    <sheet name="15-Year Asset" sheetId="6" r:id="rId6"/>
    <sheet name="30-Year Asset" sheetId="7" r:id="rId7"/>
  </sheets>
  <definedNames>
    <definedName name="_xlnm.Print_Area" localSheetId="0">'Annual Depreciation Schedule'!$A$3:$K$22</definedName>
    <definedName name="Z_7CF9A84B_148C_4DAE_8D72_AD7DCD9CA146_.wvu.PrintArea" localSheetId="0" hidden="1">'Annual Depreciation Schedule'!$A$3:$K$22</definedName>
  </definedNames>
  <calcPr fullCalcOnLoad="1"/>
</workbook>
</file>

<file path=xl/sharedStrings.xml><?xml version="1.0" encoding="utf-8"?>
<sst xmlns="http://schemas.openxmlformats.org/spreadsheetml/2006/main" count="91" uniqueCount="43">
  <si>
    <t>Land</t>
  </si>
  <si>
    <t>Equipment</t>
  </si>
  <si>
    <t>Building</t>
  </si>
  <si>
    <t>Description</t>
  </si>
  <si>
    <t>Servers</t>
  </si>
  <si>
    <t>TOTAL ANNUAL DEPRECIATION EXPENSE</t>
  </si>
  <si>
    <t>IT equipment</t>
  </si>
  <si>
    <t>Transportation</t>
  </si>
  <si>
    <t>Fixed asset</t>
  </si>
  <si>
    <t>Initial cost</t>
  </si>
  <si>
    <t>Grinding machine #1</t>
  </si>
  <si>
    <t>Welding machine</t>
  </si>
  <si>
    <t>TOTAL</t>
  </si>
  <si>
    <t>Number of months owned in first year</t>
  </si>
  <si>
    <t>4567 Main St., Buffalo, NY 98052</t>
  </si>
  <si>
    <t>Year to calculate</t>
  </si>
  <si>
    <t>Date placed in service</t>
  </si>
  <si>
    <t>Warehouse - 4567 Main St., Buffalo, NY 98052</t>
  </si>
  <si>
    <t>Main office building</t>
  </si>
  <si>
    <t>User input</t>
  </si>
  <si>
    <t>End of year</t>
  </si>
  <si>
    <t>Annual depreciation</t>
  </si>
  <si>
    <t>Remaining value</t>
  </si>
  <si>
    <t>Capital asset classification</t>
  </si>
  <si>
    <t>Depreciable life (in years)</t>
  </si>
  <si>
    <t>Date purchased</t>
  </si>
  <si>
    <t>Accumulated depreciation beginning of year</t>
  </si>
  <si>
    <t>Number of depreciable months in current year</t>
  </si>
  <si>
    <t>Current year depreciation expense</t>
  </si>
  <si>
    <t>welding machine</t>
  </si>
  <si>
    <t>Remaining value at end of year</t>
  </si>
  <si>
    <t>corporate auto</t>
  </si>
  <si>
    <t>grinding machine #1</t>
  </si>
  <si>
    <t>warehouse</t>
  </si>
  <si>
    <t>main office building</t>
  </si>
  <si>
    <t>Net asset value at beginning of year</t>
  </si>
  <si>
    <t>List data:</t>
  </si>
  <si>
    <t>servers</t>
  </si>
  <si>
    <t>[Company Name]</t>
  </si>
  <si>
    <t>[Date]</t>
  </si>
  <si>
    <t>No. of years depreciation</t>
  </si>
  <si>
    <t>Corporate vehicle</t>
  </si>
  <si>
    <r>
      <t>Note:</t>
    </r>
    <r>
      <rPr>
        <sz val="7"/>
        <rFont val="Arial"/>
        <family val="2"/>
      </rPr>
      <t xml:space="preserve"> The area above contains data that populates the list in the Depreciable life (in years) column. You can alter this list as needed by using the </t>
    </r>
    <r>
      <rPr>
        <b/>
        <sz val="7"/>
        <rFont val="Arial"/>
        <family val="2"/>
      </rPr>
      <t>Validation</t>
    </r>
    <r>
      <rPr>
        <sz val="7"/>
        <rFont val="Arial"/>
        <family val="2"/>
      </rPr>
      <t xml:space="preserve"> command. Do not delete rows 2 through 7, which contain data for the list. If you do, you'll affect the list. For further help with lists and </t>
    </r>
    <r>
      <rPr>
        <b/>
        <sz val="7"/>
        <rFont val="Arial"/>
        <family val="2"/>
      </rPr>
      <t>Data Validation</t>
    </r>
    <r>
      <rPr>
        <sz val="7"/>
        <rFont val="Arial"/>
        <family val="2"/>
      </rPr>
      <t>, please see Help.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</si>
</sst>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[$-409]dddd\,\ mmmm\ dd\,\ yyyy"/>
    <numFmt numFmtId="167" formatCode="#,##0.0"/>
    <numFmt numFmtId="168" formatCode="yyyy"/>
    <numFmt numFmtId="169" formatCode="&quot;$&quot;#,##0"/>
    <numFmt numFmtId="170" formatCode="mm/dd/yy;@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7"/>
      <color indexed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6" fontId="4" fillId="35" borderId="14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6" fontId="4" fillId="35" borderId="14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34" borderId="11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14" fontId="3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5" borderId="16" xfId="0" applyFont="1" applyFill="1" applyBorder="1" applyAlignment="1" applyProtection="1">
      <alignment horizontal="right" indent="2"/>
      <protection/>
    </xf>
    <xf numFmtId="6" fontId="1" fillId="35" borderId="17" xfId="0" applyNumberFormat="1" applyFont="1" applyFill="1" applyBorder="1" applyAlignment="1">
      <alignment horizontal="right"/>
    </xf>
    <xf numFmtId="6" fontId="0" fillId="35" borderId="0" xfId="0" applyNumberFormat="1" applyFont="1" applyFill="1" applyBorder="1" applyAlignment="1">
      <alignment horizontal="right"/>
    </xf>
    <xf numFmtId="6" fontId="0" fillId="35" borderId="18" xfId="0" applyNumberFormat="1" applyFont="1" applyFill="1" applyBorder="1" applyAlignment="1">
      <alignment horizontal="right"/>
    </xf>
    <xf numFmtId="38" fontId="0" fillId="35" borderId="0" xfId="0" applyNumberFormat="1" applyFont="1" applyFill="1" applyBorder="1" applyAlignment="1">
      <alignment horizontal="right"/>
    </xf>
    <xf numFmtId="3" fontId="0" fillId="35" borderId="18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6" fontId="0" fillId="33" borderId="21" xfId="0" applyNumberFormat="1" applyFont="1" applyFill="1" applyBorder="1" applyAlignment="1">
      <alignment horizontal="center"/>
    </xf>
    <xf numFmtId="165" fontId="0" fillId="33" borderId="2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6" fontId="1" fillId="35" borderId="17" xfId="0" applyNumberFormat="1" applyFont="1" applyFill="1" applyBorder="1" applyAlignment="1">
      <alignment/>
    </xf>
    <xf numFmtId="38" fontId="0" fillId="35" borderId="18" xfId="0" applyNumberFormat="1" applyFont="1" applyFill="1" applyBorder="1" applyAlignment="1">
      <alignment horizontal="right"/>
    </xf>
    <xf numFmtId="170" fontId="0" fillId="33" borderId="21" xfId="0" applyNumberFormat="1" applyFont="1" applyFill="1" applyBorder="1" applyAlignment="1">
      <alignment horizontal="center"/>
    </xf>
    <xf numFmtId="38" fontId="0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49" fontId="29" fillId="33" borderId="0" xfId="0" applyNumberFormat="1" applyFont="1" applyFill="1" applyAlignment="1">
      <alignment horizontal="center"/>
    </xf>
    <xf numFmtId="6" fontId="29" fillId="33" borderId="0" xfId="0" applyNumberFormat="1" applyFont="1" applyFill="1" applyAlignment="1">
      <alignment horizontal="center"/>
    </xf>
    <xf numFmtId="6" fontId="28" fillId="33" borderId="0" xfId="0" applyNumberFormat="1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6" fontId="28" fillId="33" borderId="0" xfId="0" applyNumberFormat="1" applyFont="1" applyFill="1" applyAlignment="1" applyProtection="1">
      <alignment horizontal="center"/>
      <protection locked="0"/>
    </xf>
    <xf numFmtId="6" fontId="29" fillId="33" borderId="24" xfId="0" applyNumberFormat="1" applyFont="1" applyFill="1" applyBorder="1" applyAlignment="1">
      <alignment horizontal="center"/>
    </xf>
    <xf numFmtId="0" fontId="30" fillId="33" borderId="25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14" fontId="29" fillId="33" borderId="0" xfId="0" applyNumberFormat="1" applyFont="1" applyFill="1" applyAlignment="1">
      <alignment horizontal="left"/>
    </xf>
    <xf numFmtId="6" fontId="28" fillId="33" borderId="26" xfId="0" applyNumberFormat="1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left"/>
    </xf>
    <xf numFmtId="6" fontId="31" fillId="0" borderId="0" xfId="0" applyNumberFormat="1" applyFont="1" applyFill="1" applyBorder="1" applyAlignment="1">
      <alignment horizontal="left"/>
    </xf>
    <xf numFmtId="6" fontId="28" fillId="33" borderId="0" xfId="0" applyNumberFormat="1" applyFont="1" applyFill="1" applyBorder="1" applyAlignment="1" applyProtection="1">
      <alignment horizontal="center"/>
      <protection locked="0"/>
    </xf>
    <xf numFmtId="6" fontId="28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49" fontId="31" fillId="34" borderId="16" xfId="0" applyNumberFormat="1" applyFont="1" applyFill="1" applyBorder="1" applyAlignment="1">
      <alignment horizontal="left"/>
    </xf>
    <xf numFmtId="1" fontId="29" fillId="33" borderId="16" xfId="0" applyNumberFormat="1" applyFont="1" applyFill="1" applyBorder="1" applyAlignment="1">
      <alignment horizontal="left"/>
    </xf>
    <xf numFmtId="6" fontId="29" fillId="33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horizontal="left"/>
    </xf>
    <xf numFmtId="6" fontId="33" fillId="0" borderId="0" xfId="0" applyNumberFormat="1" applyFont="1" applyFill="1" applyBorder="1" applyAlignment="1">
      <alignment horizontal="left"/>
    </xf>
    <xf numFmtId="6" fontId="28" fillId="33" borderId="28" xfId="0" applyNumberFormat="1" applyFont="1" applyFill="1" applyBorder="1" applyAlignment="1">
      <alignment horizontal="center"/>
    </xf>
    <xf numFmtId="0" fontId="28" fillId="33" borderId="29" xfId="0" applyFont="1" applyFill="1" applyBorder="1" applyAlignment="1">
      <alignment horizontal="center"/>
    </xf>
    <xf numFmtId="49" fontId="31" fillId="34" borderId="30" xfId="0" applyNumberFormat="1" applyFont="1" applyFill="1" applyBorder="1" applyAlignment="1">
      <alignment horizontal="center" vertical="center" wrapText="1"/>
    </xf>
    <xf numFmtId="49" fontId="31" fillId="34" borderId="31" xfId="0" applyNumberFormat="1" applyFont="1" applyFill="1" applyBorder="1" applyAlignment="1">
      <alignment horizontal="center" vertical="center"/>
    </xf>
    <xf numFmtId="6" fontId="31" fillId="34" borderId="31" xfId="0" applyNumberFormat="1" applyFont="1" applyFill="1" applyBorder="1" applyAlignment="1">
      <alignment horizontal="center" vertical="center"/>
    </xf>
    <xf numFmtId="6" fontId="31" fillId="34" borderId="31" xfId="0" applyNumberFormat="1" applyFont="1" applyFill="1" applyBorder="1" applyAlignment="1">
      <alignment horizontal="center" vertical="center" wrapText="1"/>
    </xf>
    <xf numFmtId="6" fontId="31" fillId="34" borderId="13" xfId="0" applyNumberFormat="1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left" vertical="top" wrapText="1"/>
    </xf>
    <xf numFmtId="0" fontId="29" fillId="33" borderId="0" xfId="0" applyFont="1" applyFill="1" applyAlignment="1">
      <alignment vertical="top" wrapText="1"/>
    </xf>
    <xf numFmtId="49" fontId="28" fillId="33" borderId="33" xfId="0" applyNumberFormat="1" applyFont="1" applyFill="1" applyBorder="1" applyAlignment="1">
      <alignment horizontal="left"/>
    </xf>
    <xf numFmtId="49" fontId="28" fillId="33" borderId="16" xfId="0" applyNumberFormat="1" applyFont="1" applyFill="1" applyBorder="1" applyAlignment="1">
      <alignment horizontal="left"/>
    </xf>
    <xf numFmtId="6" fontId="28" fillId="33" borderId="16" xfId="0" applyNumberFormat="1" applyFont="1" applyFill="1" applyBorder="1" applyAlignment="1">
      <alignment horizontal="right"/>
    </xf>
    <xf numFmtId="3" fontId="28" fillId="33" borderId="16" xfId="0" applyNumberFormat="1" applyFont="1" applyFill="1" applyBorder="1" applyAlignment="1" applyProtection="1">
      <alignment horizontal="right" indent="2"/>
      <protection locked="0"/>
    </xf>
    <xf numFmtId="165" fontId="28" fillId="33" borderId="16" xfId="0" applyNumberFormat="1" applyFont="1" applyFill="1" applyBorder="1" applyAlignment="1">
      <alignment horizontal="center"/>
    </xf>
    <xf numFmtId="169" fontId="28" fillId="35" borderId="16" xfId="0" applyNumberFormat="1" applyFont="1" applyFill="1" applyBorder="1" applyAlignment="1">
      <alignment horizontal="right"/>
    </xf>
    <xf numFmtId="0" fontId="28" fillId="35" borderId="16" xfId="0" applyFont="1" applyFill="1" applyBorder="1" applyAlignment="1" applyProtection="1">
      <alignment horizontal="right" indent="2"/>
      <protection/>
    </xf>
    <xf numFmtId="6" fontId="28" fillId="35" borderId="16" xfId="0" applyNumberFormat="1" applyFont="1" applyFill="1" applyBorder="1" applyAlignment="1">
      <alignment horizontal="right"/>
    </xf>
    <xf numFmtId="0" fontId="29" fillId="33" borderId="0" xfId="0" applyFont="1" applyFill="1" applyBorder="1" applyAlignment="1">
      <alignment horizontal="left" vertical="top" wrapText="1"/>
    </xf>
    <xf numFmtId="38" fontId="28" fillId="33" borderId="16" xfId="0" applyNumberFormat="1" applyFont="1" applyFill="1" applyBorder="1" applyAlignment="1">
      <alignment horizontal="right"/>
    </xf>
    <xf numFmtId="38" fontId="28" fillId="35" borderId="16" xfId="0" applyNumberFormat="1" applyFont="1" applyFill="1" applyBorder="1" applyAlignment="1">
      <alignment horizontal="right"/>
    </xf>
    <xf numFmtId="0" fontId="29" fillId="33" borderId="0" xfId="0" applyFont="1" applyFill="1" applyBorder="1" applyAlignment="1">
      <alignment horizontal="center"/>
    </xf>
    <xf numFmtId="49" fontId="29" fillId="35" borderId="15" xfId="0" applyNumberFormat="1" applyFont="1" applyFill="1" applyBorder="1" applyAlignment="1">
      <alignment horizontal="left"/>
    </xf>
    <xf numFmtId="49" fontId="29" fillId="35" borderId="17" xfId="0" applyNumberFormat="1" applyFont="1" applyFill="1" applyBorder="1" applyAlignment="1">
      <alignment horizontal="center"/>
    </xf>
    <xf numFmtId="6" fontId="32" fillId="35" borderId="17" xfId="0" applyNumberFormat="1" applyFont="1" applyFill="1" applyBorder="1" applyAlignment="1">
      <alignment horizontal="center"/>
    </xf>
    <xf numFmtId="0" fontId="29" fillId="35" borderId="17" xfId="0" applyFont="1" applyFill="1" applyBorder="1" applyAlignment="1">
      <alignment horizontal="center"/>
    </xf>
    <xf numFmtId="6" fontId="29" fillId="35" borderId="34" xfId="0" applyNumberFormat="1" applyFont="1" applyFill="1" applyBorder="1" applyAlignment="1">
      <alignment horizontal="right"/>
    </xf>
    <xf numFmtId="49" fontId="28" fillId="33" borderId="0" xfId="0" applyNumberFormat="1" applyFont="1" applyFill="1" applyAlignment="1">
      <alignment horizontal="center"/>
    </xf>
    <xf numFmtId="0" fontId="28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BD55"/>
  <sheetViews>
    <sheetView showGridLines="0" tabSelected="1" zoomScalePageLayoutView="0" workbookViewId="0" topLeftCell="A1">
      <selection activeCell="E4" sqref="E4"/>
    </sheetView>
  </sheetViews>
  <sheetFormatPr defaultColWidth="5.00390625" defaultRowHeight="12.75"/>
  <cols>
    <col min="1" max="1" width="5.00390625" style="51" customWidth="1"/>
    <col min="2" max="2" width="19.140625" style="53" customWidth="1"/>
    <col min="3" max="3" width="39.8515625" style="53" customWidth="1"/>
    <col min="4" max="4" width="12.8515625" style="54" customWidth="1"/>
    <col min="5" max="5" width="17.140625" style="55" customWidth="1"/>
    <col min="6" max="6" width="14.140625" style="55" customWidth="1"/>
    <col min="7" max="7" width="18.7109375" style="55" customWidth="1"/>
    <col min="8" max="8" width="23.7109375" style="55" customWidth="1"/>
    <col min="9" max="9" width="20.00390625" style="55" customWidth="1"/>
    <col min="10" max="10" width="22.00390625" style="55" customWidth="1"/>
    <col min="11" max="11" width="16.28125" style="55" customWidth="1"/>
    <col min="12" max="12" width="15.7109375" style="55" customWidth="1"/>
    <col min="13" max="13" width="24.140625" style="56" bestFit="1" customWidth="1"/>
    <col min="14" max="14" width="11.00390625" style="55" customWidth="1"/>
    <col min="15" max="15" width="24.140625" style="51" bestFit="1" customWidth="1"/>
    <col min="16" max="16" width="18.00390625" style="57" customWidth="1"/>
    <col min="17" max="16384" width="5.00390625" style="51" customWidth="1"/>
  </cols>
  <sheetData>
    <row r="2" ht="9">
      <c r="B2" s="52" t="s">
        <v>38</v>
      </c>
    </row>
    <row r="3" spans="2:16" ht="9">
      <c r="B3" s="52" t="str">
        <f>CONCATENATE(C7," ","Capital Asset Depreciation Schedule")</f>
        <v>2005 Capital Asset Depreciation Schedule</v>
      </c>
      <c r="E3" s="58"/>
      <c r="F3" s="58"/>
      <c r="G3" s="58"/>
      <c r="H3" s="58"/>
      <c r="L3" s="59" t="s">
        <v>36</v>
      </c>
      <c r="M3" s="60" t="s">
        <v>40</v>
      </c>
      <c r="P3" s="61"/>
    </row>
    <row r="4" spans="2:16" ht="9">
      <c r="B4" s="62" t="s">
        <v>39</v>
      </c>
      <c r="E4" s="58"/>
      <c r="F4" s="58"/>
      <c r="G4" s="58"/>
      <c r="H4" s="58"/>
      <c r="L4" s="63"/>
      <c r="M4" s="64">
        <v>5</v>
      </c>
      <c r="P4" s="65"/>
    </row>
    <row r="5" spans="5:16" ht="9">
      <c r="E5" s="58"/>
      <c r="F5" s="58"/>
      <c r="G5" s="58"/>
      <c r="H5" s="58"/>
      <c r="L5" s="63"/>
      <c r="M5" s="64">
        <v>7</v>
      </c>
      <c r="P5" s="65"/>
    </row>
    <row r="6" spans="2:16" ht="9">
      <c r="B6" s="66"/>
      <c r="C6" s="66"/>
      <c r="D6" s="67"/>
      <c r="E6" s="68"/>
      <c r="F6" s="68"/>
      <c r="G6" s="68"/>
      <c r="H6" s="68"/>
      <c r="I6" s="69"/>
      <c r="J6" s="69"/>
      <c r="K6" s="69"/>
      <c r="L6" s="63"/>
      <c r="M6" s="64">
        <v>10</v>
      </c>
      <c r="P6" s="65"/>
    </row>
    <row r="7" spans="1:16" ht="9">
      <c r="A7" s="70"/>
      <c r="B7" s="71" t="s">
        <v>15</v>
      </c>
      <c r="C7" s="72">
        <v>2005</v>
      </c>
      <c r="D7" s="73"/>
      <c r="E7" s="68"/>
      <c r="F7" s="68"/>
      <c r="G7" s="68"/>
      <c r="H7" s="68"/>
      <c r="I7" s="69"/>
      <c r="J7" s="69"/>
      <c r="K7" s="69"/>
      <c r="L7" s="63"/>
      <c r="M7" s="64">
        <v>15</v>
      </c>
      <c r="P7" s="65"/>
    </row>
    <row r="8" spans="1:16" ht="9.75" thickBot="1">
      <c r="A8" s="70"/>
      <c r="B8" s="74"/>
      <c r="C8" s="74"/>
      <c r="D8" s="75"/>
      <c r="E8" s="69"/>
      <c r="F8" s="69"/>
      <c r="G8" s="69"/>
      <c r="H8" s="69"/>
      <c r="I8" s="69"/>
      <c r="J8" s="69"/>
      <c r="K8" s="69"/>
      <c r="L8" s="76"/>
      <c r="M8" s="77">
        <v>30</v>
      </c>
      <c r="P8" s="65"/>
    </row>
    <row r="9" spans="2:16" ht="60" customHeight="1">
      <c r="B9" s="78" t="s">
        <v>23</v>
      </c>
      <c r="C9" s="79" t="s">
        <v>3</v>
      </c>
      <c r="D9" s="80" t="s">
        <v>9</v>
      </c>
      <c r="E9" s="81" t="s">
        <v>24</v>
      </c>
      <c r="F9" s="81" t="s">
        <v>25</v>
      </c>
      <c r="G9" s="81" t="s">
        <v>26</v>
      </c>
      <c r="H9" s="81" t="s">
        <v>27</v>
      </c>
      <c r="I9" s="81" t="s">
        <v>28</v>
      </c>
      <c r="J9" s="81" t="s">
        <v>35</v>
      </c>
      <c r="K9" s="82" t="s">
        <v>30</v>
      </c>
      <c r="L9" s="83" t="s">
        <v>42</v>
      </c>
      <c r="M9" s="83"/>
      <c r="N9" s="84"/>
      <c r="O9" s="65"/>
      <c r="P9" s="65"/>
    </row>
    <row r="10" spans="2:16" ht="17.25" customHeight="1">
      <c r="B10" s="85" t="s">
        <v>0</v>
      </c>
      <c r="C10" s="86" t="s">
        <v>14</v>
      </c>
      <c r="D10" s="87">
        <v>700000</v>
      </c>
      <c r="E10" s="88"/>
      <c r="F10" s="89">
        <v>33348</v>
      </c>
      <c r="G10" s="90">
        <f aca="true" t="shared" si="0" ref="G10:G18">IF(E10=0,0,IF(YEAR(F10)&lt;$C$7,IF($C$7-YEAR(F10)&gt;E10,D10,IF(DAY(F10)&lt;=15,(13-MONTH(F10))/12*D10/E10+(MIN(E10,$C$7-YEAR(F10)-1)*D10/E10),(12-MONTH(F10))/12*D10/E10+(MIN(E10,($C$7-YEAR(F10)-1))*D10/E10))),0))</f>
        <v>0</v>
      </c>
      <c r="H10" s="91">
        <f>IF(E10=0,0,IF(YEAR(F10)=$C$7,IF(DAY(F10)&lt;=15,13-MONTH(F10),12-MONTH(F10)),IF(YEAR(F10)&gt;$C$7,0,12)))</f>
        <v>0</v>
      </c>
      <c r="I10" s="92">
        <f>IF(E10=0,0,MIN(J10,D10/E10*H10/12))</f>
        <v>0</v>
      </c>
      <c r="J10" s="92">
        <f>D10-G10</f>
        <v>700000</v>
      </c>
      <c r="K10" s="92">
        <f>+J10-I10</f>
        <v>700000</v>
      </c>
      <c r="L10" s="93"/>
      <c r="M10" s="93"/>
      <c r="N10" s="84"/>
      <c r="O10" s="65"/>
      <c r="P10" s="65"/>
    </row>
    <row r="11" spans="2:16" ht="17.25" customHeight="1">
      <c r="B11" s="85" t="s">
        <v>1</v>
      </c>
      <c r="C11" s="86" t="s">
        <v>10</v>
      </c>
      <c r="D11" s="94">
        <v>350000</v>
      </c>
      <c r="E11" s="88">
        <v>10</v>
      </c>
      <c r="F11" s="89">
        <v>38108</v>
      </c>
      <c r="G11" s="90">
        <f t="shared" si="0"/>
        <v>23333.333333333332</v>
      </c>
      <c r="H11" s="91">
        <f aca="true" t="shared" si="1" ref="H11:H18">IF(E11=0,0,IF(YEAR(F11)=$C$7,IF(DAY(F11)&lt;=15,13-MONTH(F11),12-MONTH(F11)),IF(YEAR(F11)&gt;$C$7,0,12)))</f>
        <v>12</v>
      </c>
      <c r="I11" s="92">
        <f aca="true" t="shared" si="2" ref="I11:I18">IF(E11=0,0,MIN(J11,D11/E11*H11/12))</f>
        <v>35000</v>
      </c>
      <c r="J11" s="92">
        <f aca="true" t="shared" si="3" ref="J11:J18">D11-G11</f>
        <v>326666.6666666667</v>
      </c>
      <c r="K11" s="95">
        <f aca="true" t="shared" si="4" ref="K11:K18">+J11-I11</f>
        <v>291666.6666666667</v>
      </c>
      <c r="L11" s="93"/>
      <c r="M11" s="93"/>
      <c r="N11" s="84"/>
      <c r="O11" s="70"/>
      <c r="P11" s="65"/>
    </row>
    <row r="12" spans="1:56" s="57" customFormat="1" ht="17.25" customHeight="1">
      <c r="A12" s="56"/>
      <c r="B12" s="85" t="s">
        <v>6</v>
      </c>
      <c r="C12" s="86" t="s">
        <v>4</v>
      </c>
      <c r="D12" s="94">
        <v>50000</v>
      </c>
      <c r="E12" s="88">
        <v>3</v>
      </c>
      <c r="F12" s="89">
        <v>36557</v>
      </c>
      <c r="G12" s="90">
        <f t="shared" si="0"/>
        <v>50000</v>
      </c>
      <c r="H12" s="91">
        <f t="shared" si="1"/>
        <v>12</v>
      </c>
      <c r="I12" s="92">
        <f t="shared" si="2"/>
        <v>0</v>
      </c>
      <c r="J12" s="92">
        <f t="shared" si="3"/>
        <v>0</v>
      </c>
      <c r="K12" s="95">
        <f t="shared" si="4"/>
        <v>0</v>
      </c>
      <c r="L12" s="93"/>
      <c r="M12" s="93"/>
      <c r="N12" s="84"/>
      <c r="O12" s="65"/>
      <c r="P12" s="65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</row>
    <row r="13" spans="2:56" ht="17.25" customHeight="1">
      <c r="B13" s="85" t="s">
        <v>1</v>
      </c>
      <c r="C13" s="86" t="s">
        <v>11</v>
      </c>
      <c r="D13" s="94">
        <v>255000</v>
      </c>
      <c r="E13" s="88">
        <v>5</v>
      </c>
      <c r="F13" s="89">
        <v>37789</v>
      </c>
      <c r="G13" s="90">
        <f t="shared" si="0"/>
        <v>76500</v>
      </c>
      <c r="H13" s="91">
        <f t="shared" si="1"/>
        <v>12</v>
      </c>
      <c r="I13" s="92">
        <f t="shared" si="2"/>
        <v>51000</v>
      </c>
      <c r="J13" s="92">
        <f t="shared" si="3"/>
        <v>178500</v>
      </c>
      <c r="K13" s="95">
        <f t="shared" si="4"/>
        <v>127500</v>
      </c>
      <c r="L13" s="84"/>
      <c r="M13" s="84"/>
      <c r="N13" s="84"/>
      <c r="O13" s="65"/>
      <c r="P13" s="65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</row>
    <row r="14" spans="2:56" ht="17.25" customHeight="1">
      <c r="B14" s="85" t="s">
        <v>7</v>
      </c>
      <c r="C14" s="86" t="s">
        <v>41</v>
      </c>
      <c r="D14" s="94">
        <v>50000</v>
      </c>
      <c r="E14" s="88">
        <v>7</v>
      </c>
      <c r="F14" s="89">
        <v>38265</v>
      </c>
      <c r="G14" s="90">
        <f t="shared" si="0"/>
        <v>1785.7142857142858</v>
      </c>
      <c r="H14" s="91">
        <f t="shared" si="1"/>
        <v>12</v>
      </c>
      <c r="I14" s="92">
        <f t="shared" si="2"/>
        <v>7142.857142857142</v>
      </c>
      <c r="J14" s="92">
        <f t="shared" si="3"/>
        <v>48214.28571428572</v>
      </c>
      <c r="K14" s="95">
        <f t="shared" si="4"/>
        <v>41071.42857142857</v>
      </c>
      <c r="L14" s="69"/>
      <c r="M14" s="65"/>
      <c r="N14" s="69"/>
      <c r="O14" s="65"/>
      <c r="P14" s="65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</row>
    <row r="15" spans="2:56" ht="17.25" customHeight="1">
      <c r="B15" s="85" t="s">
        <v>2</v>
      </c>
      <c r="C15" s="86" t="s">
        <v>17</v>
      </c>
      <c r="D15" s="94">
        <v>750000</v>
      </c>
      <c r="E15" s="88">
        <v>15</v>
      </c>
      <c r="F15" s="89">
        <v>33348</v>
      </c>
      <c r="G15" s="90">
        <f t="shared" si="0"/>
        <v>683333.3333333334</v>
      </c>
      <c r="H15" s="91">
        <f t="shared" si="1"/>
        <v>12</v>
      </c>
      <c r="I15" s="92">
        <f t="shared" si="2"/>
        <v>50000</v>
      </c>
      <c r="J15" s="92">
        <f t="shared" si="3"/>
        <v>66666.66666666663</v>
      </c>
      <c r="K15" s="95">
        <f t="shared" si="4"/>
        <v>16666.666666666628</v>
      </c>
      <c r="L15" s="69"/>
      <c r="M15" s="65"/>
      <c r="N15" s="69"/>
      <c r="O15" s="65"/>
      <c r="P15" s="65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</row>
    <row r="16" spans="2:16" ht="17.25" customHeight="1">
      <c r="B16" s="85" t="s">
        <v>2</v>
      </c>
      <c r="C16" s="86" t="s">
        <v>18</v>
      </c>
      <c r="D16" s="94">
        <v>1250000</v>
      </c>
      <c r="E16" s="88">
        <v>30</v>
      </c>
      <c r="F16" s="89">
        <v>32964</v>
      </c>
      <c r="G16" s="90">
        <f t="shared" si="0"/>
        <v>614583.3333333334</v>
      </c>
      <c r="H16" s="91">
        <f t="shared" si="1"/>
        <v>12</v>
      </c>
      <c r="I16" s="92">
        <f t="shared" si="2"/>
        <v>41666.666666666664</v>
      </c>
      <c r="J16" s="92">
        <f t="shared" si="3"/>
        <v>635416.6666666666</v>
      </c>
      <c r="K16" s="95">
        <f t="shared" si="4"/>
        <v>593750</v>
      </c>
      <c r="N16" s="69"/>
      <c r="O16" s="65"/>
      <c r="P16" s="65"/>
    </row>
    <row r="17" spans="2:16" ht="13.5" customHeight="1">
      <c r="B17" s="85"/>
      <c r="C17" s="86"/>
      <c r="D17" s="94"/>
      <c r="E17" s="88"/>
      <c r="F17" s="89"/>
      <c r="G17" s="90">
        <f t="shared" si="0"/>
        <v>0</v>
      </c>
      <c r="H17" s="91">
        <f t="shared" si="1"/>
        <v>0</v>
      </c>
      <c r="I17" s="92">
        <f t="shared" si="2"/>
        <v>0</v>
      </c>
      <c r="J17" s="92">
        <f t="shared" si="3"/>
        <v>0</v>
      </c>
      <c r="K17" s="95">
        <f t="shared" si="4"/>
        <v>0</v>
      </c>
      <c r="N17" s="69"/>
      <c r="O17" s="70"/>
      <c r="P17" s="65"/>
    </row>
    <row r="18" spans="2:11" ht="13.5" customHeight="1">
      <c r="B18" s="85"/>
      <c r="C18" s="86"/>
      <c r="D18" s="94"/>
      <c r="E18" s="88"/>
      <c r="F18" s="89"/>
      <c r="G18" s="90">
        <f t="shared" si="0"/>
        <v>0</v>
      </c>
      <c r="H18" s="91">
        <f t="shared" si="1"/>
        <v>0</v>
      </c>
      <c r="I18" s="92">
        <f t="shared" si="2"/>
        <v>0</v>
      </c>
      <c r="J18" s="92">
        <f t="shared" si="3"/>
        <v>0</v>
      </c>
      <c r="K18" s="95">
        <f t="shared" si="4"/>
        <v>0</v>
      </c>
    </row>
    <row r="19" spans="2:11" ht="13.5" customHeight="1" thickBot="1">
      <c r="B19" s="97" t="s">
        <v>5</v>
      </c>
      <c r="C19" s="98"/>
      <c r="D19" s="99"/>
      <c r="E19" s="100"/>
      <c r="F19" s="100"/>
      <c r="G19" s="100"/>
      <c r="H19" s="100"/>
      <c r="I19" s="101">
        <f>SUM(I10:I18)</f>
        <v>184809.52380952382</v>
      </c>
      <c r="J19" s="101">
        <f>SUM(J10:J18)</f>
        <v>1955464.2857142854</v>
      </c>
      <c r="K19" s="101">
        <f>SUM(K10:K18)</f>
        <v>1770654.7619047621</v>
      </c>
    </row>
    <row r="20" ht="13.5" customHeight="1"/>
    <row r="21" ht="13.5" customHeight="1"/>
    <row r="23" spans="2:16" ht="9">
      <c r="B23" s="102"/>
      <c r="C23" s="102"/>
      <c r="D23" s="55"/>
      <c r="I23" s="69"/>
      <c r="J23" s="69"/>
      <c r="K23" s="69"/>
      <c r="N23" s="103"/>
      <c r="O23" s="103"/>
      <c r="P23" s="103"/>
    </row>
    <row r="24" spans="2:16" ht="9">
      <c r="B24" s="102"/>
      <c r="C24" s="102"/>
      <c r="D24" s="55"/>
      <c r="I24" s="69"/>
      <c r="J24" s="69"/>
      <c r="K24" s="69"/>
      <c r="N24" s="103"/>
      <c r="O24" s="103"/>
      <c r="P24" s="103"/>
    </row>
    <row r="25" spans="2:11" ht="9">
      <c r="B25" s="102"/>
      <c r="C25" s="102"/>
      <c r="D25" s="55"/>
      <c r="I25" s="69"/>
      <c r="J25" s="69"/>
      <c r="K25" s="69"/>
    </row>
    <row r="26" spans="2:16" ht="9">
      <c r="B26" s="102"/>
      <c r="C26" s="102"/>
      <c r="D26" s="55"/>
      <c r="P26" s="56"/>
    </row>
    <row r="27" spans="2:4" ht="9">
      <c r="B27" s="102"/>
      <c r="C27" s="102"/>
      <c r="D27" s="55"/>
    </row>
    <row r="28" spans="2:4" ht="9">
      <c r="B28" s="102"/>
      <c r="C28" s="102"/>
      <c r="D28" s="55"/>
    </row>
    <row r="29" spans="2:4" ht="9">
      <c r="B29" s="102"/>
      <c r="C29" s="102"/>
      <c r="D29" s="55"/>
    </row>
    <row r="30" spans="2:4" ht="9">
      <c r="B30" s="102"/>
      <c r="C30" s="102"/>
      <c r="D30" s="55"/>
    </row>
    <row r="31" spans="2:4" ht="9">
      <c r="B31" s="102"/>
      <c r="C31" s="102"/>
      <c r="D31" s="55"/>
    </row>
    <row r="32" spans="2:4" ht="9">
      <c r="B32" s="102"/>
      <c r="C32" s="102"/>
      <c r="D32" s="55"/>
    </row>
    <row r="33" spans="2:4" ht="9">
      <c r="B33" s="102"/>
      <c r="C33" s="102"/>
      <c r="D33" s="55"/>
    </row>
    <row r="34" spans="2:4" ht="9">
      <c r="B34" s="102"/>
      <c r="C34" s="102"/>
      <c r="D34" s="55"/>
    </row>
    <row r="35" spans="2:4" ht="9">
      <c r="B35" s="102"/>
      <c r="C35" s="102"/>
      <c r="D35" s="55"/>
    </row>
    <row r="36" spans="2:4" ht="9">
      <c r="B36" s="102"/>
      <c r="C36" s="102"/>
      <c r="D36" s="55"/>
    </row>
    <row r="37" spans="2:4" ht="9">
      <c r="B37" s="102"/>
      <c r="C37" s="102"/>
      <c r="D37" s="55"/>
    </row>
    <row r="38" spans="2:4" ht="9">
      <c r="B38" s="102"/>
      <c r="C38" s="102"/>
      <c r="D38" s="55"/>
    </row>
    <row r="39" spans="2:4" ht="9">
      <c r="B39" s="102"/>
      <c r="C39" s="102"/>
      <c r="D39" s="55"/>
    </row>
    <row r="40" spans="2:4" ht="9">
      <c r="B40" s="102"/>
      <c r="C40" s="102"/>
      <c r="D40" s="55"/>
    </row>
    <row r="41" spans="2:4" ht="9">
      <c r="B41" s="102"/>
      <c r="C41" s="102"/>
      <c r="D41" s="55"/>
    </row>
    <row r="42" spans="2:4" ht="9">
      <c r="B42" s="102"/>
      <c r="C42" s="102"/>
      <c r="D42" s="55"/>
    </row>
    <row r="43" spans="2:4" ht="9">
      <c r="B43" s="102"/>
      <c r="C43" s="102"/>
      <c r="D43" s="55"/>
    </row>
    <row r="44" spans="2:4" ht="9">
      <c r="B44" s="102"/>
      <c r="C44" s="102"/>
      <c r="D44" s="55"/>
    </row>
    <row r="45" spans="2:4" ht="9">
      <c r="B45" s="102"/>
      <c r="C45" s="102"/>
      <c r="D45" s="55"/>
    </row>
    <row r="46" spans="2:4" ht="9">
      <c r="B46" s="102"/>
      <c r="C46" s="102"/>
      <c r="D46" s="55"/>
    </row>
    <row r="47" spans="2:4" ht="9">
      <c r="B47" s="102"/>
      <c r="C47" s="102"/>
      <c r="D47" s="55"/>
    </row>
    <row r="48" spans="2:4" ht="9">
      <c r="B48" s="102"/>
      <c r="C48" s="102"/>
      <c r="D48" s="55"/>
    </row>
    <row r="49" spans="2:4" ht="9">
      <c r="B49" s="102"/>
      <c r="C49" s="102"/>
      <c r="D49" s="55"/>
    </row>
    <row r="50" spans="2:4" ht="9">
      <c r="B50" s="102"/>
      <c r="C50" s="102"/>
      <c r="D50" s="55"/>
    </row>
    <row r="51" spans="2:4" ht="9">
      <c r="B51" s="102"/>
      <c r="C51" s="102"/>
      <c r="D51" s="55"/>
    </row>
    <row r="52" spans="2:4" ht="9">
      <c r="B52" s="102"/>
      <c r="C52" s="102"/>
      <c r="D52" s="55"/>
    </row>
    <row r="53" spans="2:4" ht="9">
      <c r="B53" s="102"/>
      <c r="C53" s="102"/>
      <c r="D53" s="55"/>
    </row>
    <row r="54" spans="2:4" ht="9">
      <c r="B54" s="102"/>
      <c r="C54" s="102"/>
      <c r="D54" s="55"/>
    </row>
    <row r="55" spans="2:4" ht="9">
      <c r="B55" s="102"/>
      <c r="C55" s="102"/>
      <c r="D55" s="55"/>
    </row>
  </sheetData>
  <sheetProtection/>
  <mergeCells count="1">
    <mergeCell ref="L9:M12"/>
  </mergeCells>
  <dataValidations count="2">
    <dataValidation type="list" allowBlank="1" showInputMessage="1" showErrorMessage="1" sqref="E10:E18">
      <formula1>$O$4:$O$11</formula1>
    </dataValidation>
    <dataValidation showInputMessage="1" showErrorMessage="1" sqref="H10:H18"/>
  </dataValidation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D21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16384" width="9.140625" style="1" customWidth="1"/>
  </cols>
  <sheetData>
    <row r="1" ht="15" customHeight="1">
      <c r="B1" s="2" t="str">
        <f>'Annual Depreciation Schedule'!B2</f>
        <v>[Company Name]</v>
      </c>
    </row>
    <row r="2" spans="2:4" ht="15" customHeight="1">
      <c r="B2" s="2" t="str">
        <f>CONCATENATE("Depreciation schedule -"," ",IF(D7&lt;&gt;C40,D7,"3 Year Asset"))</f>
        <v>Depreciation schedule - servers</v>
      </c>
      <c r="D2" s="5"/>
    </row>
    <row r="3" ht="15" customHeight="1">
      <c r="B3" s="28" t="str">
        <f>'Annual Depreciation Schedule'!B4</f>
        <v>[Date]</v>
      </c>
    </row>
    <row r="5" ht="15" customHeight="1" thickBot="1"/>
    <row r="6" spans="2:4" ht="15" customHeight="1">
      <c r="B6" s="13" t="s">
        <v>19</v>
      </c>
      <c r="C6" s="18"/>
      <c r="D6" s="19"/>
    </row>
    <row r="7" spans="2:4" ht="15" customHeight="1">
      <c r="B7" s="36" t="s">
        <v>8</v>
      </c>
      <c r="C7" s="37"/>
      <c r="D7" s="38" t="s">
        <v>37</v>
      </c>
    </row>
    <row r="8" spans="2:4" ht="15" customHeight="1">
      <c r="B8" s="36" t="s">
        <v>9</v>
      </c>
      <c r="C8" s="37"/>
      <c r="D8" s="39">
        <v>50000</v>
      </c>
    </row>
    <row r="9" spans="2:4" ht="15" customHeight="1">
      <c r="B9" s="36" t="s">
        <v>16</v>
      </c>
      <c r="C9" s="37"/>
      <c r="D9" s="40">
        <v>37288</v>
      </c>
    </row>
    <row r="10" spans="2:4" ht="15" customHeight="1" thickBot="1">
      <c r="B10" s="41" t="s">
        <v>13</v>
      </c>
      <c r="C10" s="42"/>
      <c r="D10" s="30">
        <f>IF(DAY(D9)&lt;=15,13-MONTH(D9),12-MONTH(D9))</f>
        <v>11</v>
      </c>
    </row>
    <row r="11" ht="15" customHeight="1" thickBot="1"/>
    <row r="12" spans="2:4" ht="15" customHeight="1">
      <c r="B12" s="14" t="s">
        <v>20</v>
      </c>
      <c r="C12" s="15" t="s">
        <v>21</v>
      </c>
      <c r="D12" s="16" t="s">
        <v>22</v>
      </c>
    </row>
    <row r="13" spans="2:4" ht="15" customHeight="1">
      <c r="B13" s="6">
        <f>YEAR(D9)</f>
        <v>2002</v>
      </c>
      <c r="C13" s="32">
        <f>$D$8/3*$D$10/12</f>
        <v>15277.77777777778</v>
      </c>
      <c r="D13" s="33">
        <f>D8-C13</f>
        <v>34722.22222222222</v>
      </c>
    </row>
    <row r="14" spans="2:4" ht="15" customHeight="1">
      <c r="B14" s="6">
        <v>2003</v>
      </c>
      <c r="C14" s="34">
        <f>$D$8/3</f>
        <v>16666.666666666668</v>
      </c>
      <c r="D14" s="35">
        <f>D13-C14</f>
        <v>18055.55555555555</v>
      </c>
    </row>
    <row r="15" spans="2:4" ht="15" customHeight="1">
      <c r="B15" s="6">
        <v>2004</v>
      </c>
      <c r="C15" s="34">
        <f>$D$8/3</f>
        <v>16666.666666666668</v>
      </c>
      <c r="D15" s="35">
        <f>D14-C15</f>
        <v>1388.8888888888832</v>
      </c>
    </row>
    <row r="16" spans="2:4" ht="15" customHeight="1">
      <c r="B16" s="6">
        <v>2005</v>
      </c>
      <c r="C16" s="34">
        <f>D8-SUM(C13:C15)</f>
        <v>1388.8888888888905</v>
      </c>
      <c r="D16" s="35">
        <f>D15-C16</f>
        <v>-7.275957614183426E-12</v>
      </c>
    </row>
    <row r="17" spans="2:4" ht="15" customHeight="1" thickBot="1">
      <c r="B17" s="27" t="s">
        <v>12</v>
      </c>
      <c r="C17" s="31">
        <f>SUM(C13:C16)</f>
        <v>50000</v>
      </c>
      <c r="D17" s="17"/>
    </row>
    <row r="18" spans="2:4" ht="15" customHeight="1">
      <c r="B18" s="23"/>
      <c r="C18" s="23"/>
      <c r="D18" s="23"/>
    </row>
    <row r="19" spans="2:4" ht="15" customHeight="1">
      <c r="B19" s="25"/>
      <c r="C19" s="24"/>
      <c r="D19" s="24"/>
    </row>
    <row r="20" spans="2:4" ht="15" customHeight="1">
      <c r="B20" s="24"/>
      <c r="C20" s="24"/>
      <c r="D20" s="24"/>
    </row>
    <row r="21" spans="2:4" ht="15" customHeight="1">
      <c r="B21" s="25"/>
      <c r="C21" s="24"/>
      <c r="D21" s="24"/>
    </row>
  </sheetData>
  <sheetProtection/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D21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16384" width="9.140625" style="1" customWidth="1"/>
  </cols>
  <sheetData>
    <row r="1" ht="15" customHeight="1">
      <c r="B1" s="2" t="str">
        <f>'Annual Depreciation Schedule'!B2</f>
        <v>[Company Name]</v>
      </c>
    </row>
    <row r="2" ht="15" customHeight="1">
      <c r="B2" s="2" t="str">
        <f>CONCATENATE("Depreciation schedule -"," ",IF(D7&lt;&gt;0,D7,"5 Year Asset"))</f>
        <v>Depreciation schedule - welding machine</v>
      </c>
    </row>
    <row r="3" ht="15" customHeight="1">
      <c r="B3" s="28" t="str">
        <f>'Annual Depreciation Schedule'!B4</f>
        <v>[Date]</v>
      </c>
    </row>
    <row r="5" ht="15" customHeight="1" thickBot="1"/>
    <row r="6" spans="2:4" ht="15" customHeight="1">
      <c r="B6" s="26" t="s">
        <v>19</v>
      </c>
      <c r="C6" s="20"/>
      <c r="D6" s="21"/>
    </row>
    <row r="7" spans="2:4" ht="15" customHeight="1">
      <c r="B7" s="43" t="s">
        <v>8</v>
      </c>
      <c r="C7" s="37"/>
      <c r="D7" s="38" t="s">
        <v>29</v>
      </c>
    </row>
    <row r="8" spans="2:4" ht="15" customHeight="1">
      <c r="B8" s="43" t="s">
        <v>9</v>
      </c>
      <c r="C8" s="37"/>
      <c r="D8" s="39">
        <v>255000</v>
      </c>
    </row>
    <row r="9" spans="2:4" ht="15" customHeight="1">
      <c r="B9" s="36" t="s">
        <v>16</v>
      </c>
      <c r="C9" s="37"/>
      <c r="D9" s="40">
        <v>37789</v>
      </c>
    </row>
    <row r="10" spans="2:4" ht="15" customHeight="1" thickBot="1">
      <c r="B10" s="44" t="s">
        <v>13</v>
      </c>
      <c r="C10" s="42"/>
      <c r="D10" s="30">
        <f>IF(DAY(D9)&lt;=15,13-MONTH(D9),12-MONTH(D9))</f>
        <v>6</v>
      </c>
    </row>
    <row r="11" ht="15" customHeight="1" thickBot="1"/>
    <row r="12" spans="2:4" ht="15" customHeight="1">
      <c r="B12" s="10" t="s">
        <v>20</v>
      </c>
      <c r="C12" s="11" t="s">
        <v>21</v>
      </c>
      <c r="D12" s="12" t="s">
        <v>22</v>
      </c>
    </row>
    <row r="13" spans="2:4" ht="15" customHeight="1">
      <c r="B13" s="6">
        <f>YEAR(D9)</f>
        <v>2003</v>
      </c>
      <c r="C13" s="32">
        <f>$D$8/5*$D$10/12</f>
        <v>25500</v>
      </c>
      <c r="D13" s="33">
        <f>D8-C13</f>
        <v>229500</v>
      </c>
    </row>
    <row r="14" spans="2:4" ht="15" customHeight="1">
      <c r="B14" s="6">
        <v>2004</v>
      </c>
      <c r="C14" s="34">
        <f>+$D$8/5</f>
        <v>51000</v>
      </c>
      <c r="D14" s="46">
        <f>D13-C14</f>
        <v>178500</v>
      </c>
    </row>
    <row r="15" spans="2:4" ht="15" customHeight="1">
      <c r="B15" s="6">
        <v>2005</v>
      </c>
      <c r="C15" s="34">
        <f>+$D$8/5</f>
        <v>51000</v>
      </c>
      <c r="D15" s="46">
        <f>D14-C15</f>
        <v>127500</v>
      </c>
    </row>
    <row r="16" spans="2:4" ht="15" customHeight="1">
      <c r="B16" s="6">
        <v>2006</v>
      </c>
      <c r="C16" s="34">
        <f>+$D$8/5</f>
        <v>51000</v>
      </c>
      <c r="D16" s="46">
        <f>D15-C16</f>
        <v>76500</v>
      </c>
    </row>
    <row r="17" spans="2:4" ht="15" customHeight="1">
      <c r="B17" s="6">
        <v>2007</v>
      </c>
      <c r="C17" s="34">
        <f>+$D$8/5</f>
        <v>51000</v>
      </c>
      <c r="D17" s="46">
        <f>D16-C17</f>
        <v>25500</v>
      </c>
    </row>
    <row r="18" spans="2:4" ht="15" customHeight="1">
      <c r="B18" s="6">
        <v>2008</v>
      </c>
      <c r="C18" s="34">
        <f>D8-SUM(C13:C17)</f>
        <v>25500</v>
      </c>
      <c r="D18" s="46">
        <f>D17-C18</f>
        <v>0</v>
      </c>
    </row>
    <row r="19" spans="2:4" ht="15" customHeight="1" thickBot="1">
      <c r="B19" s="27" t="s">
        <v>12</v>
      </c>
      <c r="C19" s="45">
        <f>SUM(C13:C18)</f>
        <v>255000</v>
      </c>
      <c r="D19" s="22"/>
    </row>
    <row r="20" spans="2:4" ht="15" customHeight="1">
      <c r="B20" s="24"/>
      <c r="C20" s="24"/>
      <c r="D20" s="24"/>
    </row>
    <row r="21" spans="2:4" ht="15" customHeight="1">
      <c r="B21" s="25"/>
      <c r="C21" s="24"/>
      <c r="D21" s="24"/>
    </row>
  </sheetData>
  <sheetProtection/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D22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16384" width="9.140625" style="1" customWidth="1"/>
  </cols>
  <sheetData>
    <row r="1" ht="15" customHeight="1">
      <c r="B1" s="2" t="str">
        <f>'Annual Depreciation Schedule'!B2</f>
        <v>[Company Name]</v>
      </c>
    </row>
    <row r="2" ht="15" customHeight="1">
      <c r="B2" s="2" t="str">
        <f>CONCATENATE("Depreciation schedule -"," ",IF(D7&lt;&gt;0,D7,"7 Year Asset"))</f>
        <v>Depreciation schedule - corporate auto</v>
      </c>
    </row>
    <row r="3" ht="15" customHeight="1">
      <c r="B3" s="28" t="str">
        <f>'Annual Depreciation Schedule'!B4</f>
        <v>[Date]</v>
      </c>
    </row>
    <row r="5" ht="15" customHeight="1" thickBot="1"/>
    <row r="6" spans="2:4" ht="15" customHeight="1">
      <c r="B6" s="7" t="s">
        <v>19</v>
      </c>
      <c r="C6" s="20"/>
      <c r="D6" s="21"/>
    </row>
    <row r="7" spans="2:4" ht="15" customHeight="1">
      <c r="B7" s="36" t="s">
        <v>8</v>
      </c>
      <c r="C7" s="37"/>
      <c r="D7" s="38" t="s">
        <v>31</v>
      </c>
    </row>
    <row r="8" spans="2:4" ht="15" customHeight="1">
      <c r="B8" s="36" t="s">
        <v>9</v>
      </c>
      <c r="C8" s="37"/>
      <c r="D8" s="39">
        <v>50000</v>
      </c>
    </row>
    <row r="9" spans="2:4" ht="15" customHeight="1">
      <c r="B9" s="36" t="s">
        <v>16</v>
      </c>
      <c r="C9" s="37"/>
      <c r="D9" s="47">
        <v>38265</v>
      </c>
    </row>
    <row r="10" spans="2:4" ht="15" customHeight="1" thickBot="1">
      <c r="B10" s="41" t="s">
        <v>13</v>
      </c>
      <c r="C10" s="42"/>
      <c r="D10" s="30">
        <f>IF(DAY(D9)&lt;=15,13-MONTH(D9),12-MONTH(D9))</f>
        <v>3</v>
      </c>
    </row>
    <row r="11" ht="15" customHeight="1" thickBot="1"/>
    <row r="12" spans="2:4" ht="15" customHeight="1">
      <c r="B12" s="10" t="s">
        <v>20</v>
      </c>
      <c r="C12" s="11" t="s">
        <v>21</v>
      </c>
      <c r="D12" s="12" t="s">
        <v>22</v>
      </c>
    </row>
    <row r="13" spans="2:4" ht="15" customHeight="1">
      <c r="B13" s="6">
        <f>YEAR(D9)</f>
        <v>2004</v>
      </c>
      <c r="C13" s="32">
        <f>$D$8/7*$D$10/12</f>
        <v>1785.7142857142856</v>
      </c>
      <c r="D13" s="33">
        <f>D8-C13</f>
        <v>48214.28571428572</v>
      </c>
    </row>
    <row r="14" spans="2:4" ht="15" customHeight="1">
      <c r="B14" s="6">
        <v>2005</v>
      </c>
      <c r="C14" s="34">
        <f aca="true" t="shared" si="0" ref="C14:C19">+$D$8/7</f>
        <v>7142.857142857143</v>
      </c>
      <c r="D14" s="46">
        <f aca="true" t="shared" si="1" ref="D14:D20">D13-C14</f>
        <v>41071.42857142857</v>
      </c>
    </row>
    <row r="15" spans="2:4" ht="15" customHeight="1">
      <c r="B15" s="6">
        <v>2006</v>
      </c>
      <c r="C15" s="34">
        <f t="shared" si="0"/>
        <v>7142.857142857143</v>
      </c>
      <c r="D15" s="46">
        <f t="shared" si="1"/>
        <v>33928.57142857143</v>
      </c>
    </row>
    <row r="16" spans="2:4" ht="15" customHeight="1">
      <c r="B16" s="6">
        <v>2007</v>
      </c>
      <c r="C16" s="34">
        <f t="shared" si="0"/>
        <v>7142.857142857143</v>
      </c>
      <c r="D16" s="46">
        <f t="shared" si="1"/>
        <v>26785.714285714283</v>
      </c>
    </row>
    <row r="17" spans="2:4" ht="15" customHeight="1">
      <c r="B17" s="6">
        <v>2008</v>
      </c>
      <c r="C17" s="34">
        <f t="shared" si="0"/>
        <v>7142.857142857143</v>
      </c>
      <c r="D17" s="46">
        <f t="shared" si="1"/>
        <v>19642.857142857138</v>
      </c>
    </row>
    <row r="18" spans="2:4" ht="15" customHeight="1">
      <c r="B18" s="6">
        <v>2009</v>
      </c>
      <c r="C18" s="34">
        <f t="shared" si="0"/>
        <v>7142.857142857143</v>
      </c>
      <c r="D18" s="48">
        <f t="shared" si="1"/>
        <v>12499.999999999995</v>
      </c>
    </row>
    <row r="19" spans="2:4" ht="15" customHeight="1">
      <c r="B19" s="6">
        <v>2010</v>
      </c>
      <c r="C19" s="34">
        <f t="shared" si="0"/>
        <v>7142.857142857143</v>
      </c>
      <c r="D19" s="48">
        <f t="shared" si="1"/>
        <v>5357.142857142851</v>
      </c>
    </row>
    <row r="20" spans="2:4" ht="15" customHeight="1">
      <c r="B20" s="6">
        <v>2011</v>
      </c>
      <c r="C20" s="34">
        <f>D8-SUM(C13:C19)</f>
        <v>5357.142857142848</v>
      </c>
      <c r="D20" s="48">
        <f t="shared" si="1"/>
        <v>0</v>
      </c>
    </row>
    <row r="21" spans="2:4" ht="15" customHeight="1" thickBot="1">
      <c r="B21" s="27" t="s">
        <v>12</v>
      </c>
      <c r="C21" s="45">
        <f>SUM(C13:C20)</f>
        <v>50000</v>
      </c>
      <c r="D21" s="22"/>
    </row>
    <row r="22" ht="15" customHeight="1">
      <c r="B22" s="4"/>
    </row>
  </sheetData>
  <sheetProtection/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D25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16384" width="9.140625" style="1" customWidth="1"/>
  </cols>
  <sheetData>
    <row r="1" ht="15" customHeight="1">
      <c r="B1" s="2" t="str">
        <f>'Annual Depreciation Schedule'!B2</f>
        <v>[Company Name]</v>
      </c>
    </row>
    <row r="2" ht="15" customHeight="1">
      <c r="B2" s="2" t="str">
        <f>CONCATENATE("Depreciation schedule -"," ",IF(D7&lt;&gt;0,D7,"10 Year Asset"))</f>
        <v>Depreciation schedule - grinding machine #1</v>
      </c>
    </row>
    <row r="3" ht="15" customHeight="1">
      <c r="B3" s="28" t="str">
        <f>'Annual Depreciation Schedule'!B4</f>
        <v>[Date]</v>
      </c>
    </row>
    <row r="5" ht="15" customHeight="1" thickBot="1"/>
    <row r="6" spans="2:4" ht="15" customHeight="1">
      <c r="B6" s="7" t="s">
        <v>19</v>
      </c>
      <c r="C6" s="20"/>
      <c r="D6" s="21"/>
    </row>
    <row r="7" spans="2:4" ht="15" customHeight="1">
      <c r="B7" s="36" t="s">
        <v>8</v>
      </c>
      <c r="C7" s="37"/>
      <c r="D7" s="38" t="s">
        <v>32</v>
      </c>
    </row>
    <row r="8" spans="2:4" ht="15" customHeight="1">
      <c r="B8" s="36" t="s">
        <v>9</v>
      </c>
      <c r="C8" s="37"/>
      <c r="D8" s="39">
        <v>350000</v>
      </c>
    </row>
    <row r="9" spans="2:4" ht="15" customHeight="1">
      <c r="B9" s="36" t="s">
        <v>16</v>
      </c>
      <c r="C9" s="37"/>
      <c r="D9" s="47">
        <v>38108</v>
      </c>
    </row>
    <row r="10" spans="2:4" ht="15" customHeight="1" thickBot="1">
      <c r="B10" s="41" t="s">
        <v>13</v>
      </c>
      <c r="C10" s="42"/>
      <c r="D10" s="30">
        <f>IF(DAY(D9)&lt;=15,13-MONTH(D9),12-MONTH(D9))</f>
        <v>8</v>
      </c>
    </row>
    <row r="11" ht="15" customHeight="1" thickBot="1"/>
    <row r="12" spans="2:4" ht="15" customHeight="1">
      <c r="B12" s="10" t="s">
        <v>20</v>
      </c>
      <c r="C12" s="11" t="s">
        <v>21</v>
      </c>
      <c r="D12" s="12" t="s">
        <v>22</v>
      </c>
    </row>
    <row r="13" spans="2:4" ht="15" customHeight="1">
      <c r="B13" s="6">
        <f>YEAR(D9)</f>
        <v>2004</v>
      </c>
      <c r="C13" s="32">
        <f>$D$8/10*$D$10/12</f>
        <v>23333.333333333332</v>
      </c>
      <c r="D13" s="33">
        <f>D8-C13</f>
        <v>326666.6666666667</v>
      </c>
    </row>
    <row r="14" spans="2:4" ht="15" customHeight="1">
      <c r="B14" s="6">
        <v>2005</v>
      </c>
      <c r="C14" s="34">
        <f>+$D$8/10</f>
        <v>35000</v>
      </c>
      <c r="D14" s="46">
        <f aca="true" t="shared" si="0" ref="D14:D23">D13-C14</f>
        <v>291666.6666666667</v>
      </c>
    </row>
    <row r="15" spans="2:4" ht="15" customHeight="1">
      <c r="B15" s="6">
        <v>2006</v>
      </c>
      <c r="C15" s="34">
        <f aca="true" t="shared" si="1" ref="C15:C22">+$D$8/10</f>
        <v>35000</v>
      </c>
      <c r="D15" s="46">
        <f t="shared" si="0"/>
        <v>256666.6666666667</v>
      </c>
    </row>
    <row r="16" spans="2:4" ht="15" customHeight="1">
      <c r="B16" s="6">
        <v>2007</v>
      </c>
      <c r="C16" s="34">
        <f t="shared" si="1"/>
        <v>35000</v>
      </c>
      <c r="D16" s="46">
        <f t="shared" si="0"/>
        <v>221666.6666666667</v>
      </c>
    </row>
    <row r="17" spans="2:4" ht="15" customHeight="1">
      <c r="B17" s="6">
        <v>2008</v>
      </c>
      <c r="C17" s="34">
        <f t="shared" si="1"/>
        <v>35000</v>
      </c>
      <c r="D17" s="46">
        <f t="shared" si="0"/>
        <v>186666.6666666667</v>
      </c>
    </row>
    <row r="18" spans="2:4" ht="15" customHeight="1">
      <c r="B18" s="6">
        <v>2009</v>
      </c>
      <c r="C18" s="34">
        <f t="shared" si="1"/>
        <v>35000</v>
      </c>
      <c r="D18" s="48">
        <f t="shared" si="0"/>
        <v>151666.6666666667</v>
      </c>
    </row>
    <row r="19" spans="2:4" ht="15" customHeight="1">
      <c r="B19" s="6">
        <v>2010</v>
      </c>
      <c r="C19" s="34">
        <f t="shared" si="1"/>
        <v>35000</v>
      </c>
      <c r="D19" s="48">
        <f t="shared" si="0"/>
        <v>116666.66666666669</v>
      </c>
    </row>
    <row r="20" spans="2:4" ht="15" customHeight="1">
      <c r="B20" s="6">
        <v>2011</v>
      </c>
      <c r="C20" s="34">
        <f t="shared" si="1"/>
        <v>35000</v>
      </c>
      <c r="D20" s="48">
        <f t="shared" si="0"/>
        <v>81666.66666666669</v>
      </c>
    </row>
    <row r="21" spans="2:4" ht="15" customHeight="1">
      <c r="B21" s="6">
        <v>2012</v>
      </c>
      <c r="C21" s="34">
        <f t="shared" si="1"/>
        <v>35000</v>
      </c>
      <c r="D21" s="46">
        <f t="shared" si="0"/>
        <v>46666.666666666686</v>
      </c>
    </row>
    <row r="22" spans="2:4" ht="15" customHeight="1">
      <c r="B22" s="6">
        <v>2013</v>
      </c>
      <c r="C22" s="34">
        <f t="shared" si="1"/>
        <v>35000</v>
      </c>
      <c r="D22" s="46">
        <f t="shared" si="0"/>
        <v>11666.666666666686</v>
      </c>
    </row>
    <row r="23" spans="2:4" ht="15" customHeight="1">
      <c r="B23" s="6">
        <v>2014</v>
      </c>
      <c r="C23" s="34">
        <f>D8-SUM(C13:C22)</f>
        <v>11666.666666666686</v>
      </c>
      <c r="D23" s="46">
        <f t="shared" si="0"/>
        <v>0</v>
      </c>
    </row>
    <row r="24" spans="2:4" ht="15" customHeight="1" thickBot="1">
      <c r="B24" s="27" t="s">
        <v>12</v>
      </c>
      <c r="C24" s="31">
        <f>SUM(C13:C23)</f>
        <v>350000</v>
      </c>
      <c r="D24" s="17"/>
    </row>
    <row r="25" ht="15" customHeight="1">
      <c r="B25" s="4"/>
    </row>
  </sheetData>
  <sheetProtection/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30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16384" width="9.140625" style="1" customWidth="1"/>
  </cols>
  <sheetData>
    <row r="1" spans="1:2" ht="15" customHeight="1">
      <c r="A1" s="29"/>
      <c r="B1" s="2" t="str">
        <f>'Annual Depreciation Schedule'!B2</f>
        <v>[Company Name]</v>
      </c>
    </row>
    <row r="2" ht="15" customHeight="1">
      <c r="B2" s="2" t="str">
        <f>CONCATENATE("Depreciation schedule -"," ",IF(D7&lt;&gt;0,D7,"15 Year Asset"))</f>
        <v>Depreciation schedule - warehouse</v>
      </c>
    </row>
    <row r="3" ht="15" customHeight="1">
      <c r="B3" s="28" t="str">
        <f>'Annual Depreciation Schedule'!B4</f>
        <v>[Date]</v>
      </c>
    </row>
    <row r="5" ht="15" customHeight="1" thickBot="1"/>
    <row r="6" spans="2:4" ht="15" customHeight="1">
      <c r="B6" s="7" t="s">
        <v>19</v>
      </c>
      <c r="C6" s="20"/>
      <c r="D6" s="21"/>
    </row>
    <row r="7" spans="2:4" ht="15" customHeight="1">
      <c r="B7" s="36" t="s">
        <v>8</v>
      </c>
      <c r="C7" s="37"/>
      <c r="D7" s="38" t="s">
        <v>33</v>
      </c>
    </row>
    <row r="8" spans="2:4" ht="15" customHeight="1">
      <c r="B8" s="36" t="s">
        <v>9</v>
      </c>
      <c r="C8" s="37"/>
      <c r="D8" s="39">
        <v>750000</v>
      </c>
    </row>
    <row r="9" spans="2:4" ht="15" customHeight="1">
      <c r="B9" s="36" t="s">
        <v>16</v>
      </c>
      <c r="C9" s="37"/>
      <c r="D9" s="47">
        <v>33348</v>
      </c>
    </row>
    <row r="10" spans="2:4" ht="15" customHeight="1" thickBot="1">
      <c r="B10" s="41" t="s">
        <v>13</v>
      </c>
      <c r="C10" s="42"/>
      <c r="D10" s="30">
        <f>IF(DAY(D9)&lt;=15,13-MONTH(D9),12-MONTH(D9))</f>
        <v>8</v>
      </c>
    </row>
    <row r="11" ht="15" customHeight="1" thickBot="1"/>
    <row r="12" spans="2:4" ht="15" customHeight="1">
      <c r="B12" s="10" t="s">
        <v>20</v>
      </c>
      <c r="C12" s="11" t="s">
        <v>21</v>
      </c>
      <c r="D12" s="12" t="s">
        <v>22</v>
      </c>
    </row>
    <row r="13" spans="2:4" ht="15" customHeight="1">
      <c r="B13" s="6">
        <f>YEAR(D9)</f>
        <v>1991</v>
      </c>
      <c r="C13" s="32">
        <f>$D$8/15*$D$10/12</f>
        <v>33333.333333333336</v>
      </c>
      <c r="D13" s="33">
        <f>D8-C13</f>
        <v>716666.6666666666</v>
      </c>
    </row>
    <row r="14" spans="2:4" ht="15" customHeight="1">
      <c r="B14" s="6">
        <v>1992</v>
      </c>
      <c r="C14" s="34">
        <f>+$D$8/15</f>
        <v>50000</v>
      </c>
      <c r="D14" s="46">
        <f aca="true" t="shared" si="0" ref="D14:D28">D13-C14</f>
        <v>666666.6666666666</v>
      </c>
    </row>
    <row r="15" spans="2:4" ht="15" customHeight="1">
      <c r="B15" s="6">
        <v>1993</v>
      </c>
      <c r="C15" s="34">
        <f aca="true" t="shared" si="1" ref="C15:C27">+$D$8/15</f>
        <v>50000</v>
      </c>
      <c r="D15" s="46">
        <f t="shared" si="0"/>
        <v>616666.6666666666</v>
      </c>
    </row>
    <row r="16" spans="2:4" ht="15" customHeight="1">
      <c r="B16" s="6">
        <v>1994</v>
      </c>
      <c r="C16" s="34">
        <f t="shared" si="1"/>
        <v>50000</v>
      </c>
      <c r="D16" s="46">
        <f t="shared" si="0"/>
        <v>566666.6666666666</v>
      </c>
    </row>
    <row r="17" spans="2:4" ht="15" customHeight="1">
      <c r="B17" s="6">
        <v>1995</v>
      </c>
      <c r="C17" s="34">
        <f t="shared" si="1"/>
        <v>50000</v>
      </c>
      <c r="D17" s="46">
        <f t="shared" si="0"/>
        <v>516666.6666666666</v>
      </c>
    </row>
    <row r="18" spans="2:4" ht="15" customHeight="1">
      <c r="B18" s="6">
        <v>1996</v>
      </c>
      <c r="C18" s="34">
        <f t="shared" si="1"/>
        <v>50000</v>
      </c>
      <c r="D18" s="48">
        <f t="shared" si="0"/>
        <v>466666.6666666666</v>
      </c>
    </row>
    <row r="19" spans="2:4" ht="15" customHeight="1">
      <c r="B19" s="6">
        <v>1997</v>
      </c>
      <c r="C19" s="34">
        <f t="shared" si="1"/>
        <v>50000</v>
      </c>
      <c r="D19" s="48">
        <f t="shared" si="0"/>
        <v>416666.6666666666</v>
      </c>
    </row>
    <row r="20" spans="2:4" ht="15" customHeight="1">
      <c r="B20" s="6">
        <v>1998</v>
      </c>
      <c r="C20" s="34">
        <f t="shared" si="1"/>
        <v>50000</v>
      </c>
      <c r="D20" s="48">
        <f t="shared" si="0"/>
        <v>366666.6666666666</v>
      </c>
    </row>
    <row r="21" spans="2:4" ht="15" customHeight="1">
      <c r="B21" s="6">
        <v>1999</v>
      </c>
      <c r="C21" s="34">
        <f t="shared" si="1"/>
        <v>50000</v>
      </c>
      <c r="D21" s="46">
        <f t="shared" si="0"/>
        <v>316666.6666666666</v>
      </c>
    </row>
    <row r="22" spans="2:4" ht="15" customHeight="1">
      <c r="B22" s="6">
        <v>2000</v>
      </c>
      <c r="C22" s="34">
        <f t="shared" si="1"/>
        <v>50000</v>
      </c>
      <c r="D22" s="46">
        <f t="shared" si="0"/>
        <v>266666.6666666666</v>
      </c>
    </row>
    <row r="23" spans="2:4" ht="15" customHeight="1">
      <c r="B23" s="6">
        <v>2001</v>
      </c>
      <c r="C23" s="34">
        <f t="shared" si="1"/>
        <v>50000</v>
      </c>
      <c r="D23" s="46">
        <f t="shared" si="0"/>
        <v>216666.66666666663</v>
      </c>
    </row>
    <row r="24" spans="2:4" ht="15" customHeight="1">
      <c r="B24" s="6">
        <v>2002</v>
      </c>
      <c r="C24" s="34">
        <f t="shared" si="1"/>
        <v>50000</v>
      </c>
      <c r="D24" s="46">
        <f t="shared" si="0"/>
        <v>166666.66666666663</v>
      </c>
    </row>
    <row r="25" spans="2:4" ht="15" customHeight="1">
      <c r="B25" s="6">
        <v>2003</v>
      </c>
      <c r="C25" s="34">
        <f t="shared" si="1"/>
        <v>50000</v>
      </c>
      <c r="D25" s="46">
        <f t="shared" si="0"/>
        <v>116666.66666666663</v>
      </c>
    </row>
    <row r="26" spans="2:4" ht="15" customHeight="1">
      <c r="B26" s="6">
        <v>2004</v>
      </c>
      <c r="C26" s="34">
        <f t="shared" si="1"/>
        <v>50000</v>
      </c>
      <c r="D26" s="46">
        <f t="shared" si="0"/>
        <v>66666.66666666663</v>
      </c>
    </row>
    <row r="27" spans="2:4" ht="15" customHeight="1">
      <c r="B27" s="6">
        <v>2005</v>
      </c>
      <c r="C27" s="34">
        <f t="shared" si="1"/>
        <v>50000</v>
      </c>
      <c r="D27" s="46">
        <f t="shared" si="0"/>
        <v>16666.666666666628</v>
      </c>
    </row>
    <row r="28" spans="2:4" ht="15" customHeight="1">
      <c r="B28" s="6">
        <v>2006</v>
      </c>
      <c r="C28" s="34">
        <f>D8-SUM(C13:C27)</f>
        <v>16666.666666666628</v>
      </c>
      <c r="D28" s="46">
        <f t="shared" si="0"/>
        <v>0</v>
      </c>
    </row>
    <row r="29" spans="2:4" ht="15" customHeight="1" thickBot="1">
      <c r="B29" s="27" t="s">
        <v>12</v>
      </c>
      <c r="C29" s="31">
        <f>SUM(C13:C28)</f>
        <v>750000</v>
      </c>
      <c r="D29" s="17"/>
    </row>
    <row r="30" ht="15" customHeight="1">
      <c r="B30" s="4"/>
    </row>
  </sheetData>
  <sheetProtection/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B1:D45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5" width="14.00390625" style="1" customWidth="1"/>
    <col min="6" max="16384" width="9.140625" style="1" customWidth="1"/>
  </cols>
  <sheetData>
    <row r="1" ht="15" customHeight="1">
      <c r="B1" s="2" t="str">
        <f>'Annual Depreciation Schedule'!B2</f>
        <v>[Company Name]</v>
      </c>
    </row>
    <row r="2" ht="15" customHeight="1">
      <c r="B2" s="2" t="str">
        <f>CONCATENATE("Depreciation schedule -"," ",IF(D7&lt;&gt;0,D7,"30 Year Asset"))</f>
        <v>Depreciation schedule - main office building</v>
      </c>
    </row>
    <row r="3" ht="15" customHeight="1">
      <c r="B3" s="28" t="str">
        <f>'Annual Depreciation Schedule'!B4</f>
        <v>[Date]</v>
      </c>
    </row>
    <row r="5" ht="15" customHeight="1" thickBot="1"/>
    <row r="6" spans="2:4" ht="15" customHeight="1">
      <c r="B6" s="7" t="s">
        <v>19</v>
      </c>
      <c r="C6" s="8"/>
      <c r="D6" s="9"/>
    </row>
    <row r="7" spans="2:4" ht="15" customHeight="1">
      <c r="B7" s="49" t="s">
        <v>8</v>
      </c>
      <c r="C7" s="3"/>
      <c r="D7" s="50" t="s">
        <v>34</v>
      </c>
    </row>
    <row r="8" spans="2:4" ht="15" customHeight="1">
      <c r="B8" s="36" t="s">
        <v>9</v>
      </c>
      <c r="C8" s="37"/>
      <c r="D8" s="39">
        <v>1250000</v>
      </c>
    </row>
    <row r="9" spans="2:4" ht="15" customHeight="1">
      <c r="B9" s="36" t="s">
        <v>16</v>
      </c>
      <c r="C9" s="37"/>
      <c r="D9" s="47">
        <v>32964</v>
      </c>
    </row>
    <row r="10" spans="2:4" ht="15" customHeight="1" thickBot="1">
      <c r="B10" s="41" t="s">
        <v>13</v>
      </c>
      <c r="C10" s="42"/>
      <c r="D10" s="30">
        <f>IF(DAY(D9)&lt;=15,13-MONTH(D9),12-MONTH(D9))</f>
        <v>9</v>
      </c>
    </row>
    <row r="11" ht="15" customHeight="1" thickBot="1"/>
    <row r="12" spans="2:4" ht="15" customHeight="1">
      <c r="B12" s="10" t="s">
        <v>20</v>
      </c>
      <c r="C12" s="11" t="s">
        <v>21</v>
      </c>
      <c r="D12" s="12" t="s">
        <v>22</v>
      </c>
    </row>
    <row r="13" spans="2:4" ht="15" customHeight="1">
      <c r="B13" s="6">
        <f>YEAR(D9)</f>
        <v>1990</v>
      </c>
      <c r="C13" s="32">
        <f>$D$8/30*$D$10/12</f>
        <v>31250</v>
      </c>
      <c r="D13" s="33">
        <f>D8-C13</f>
        <v>1218750</v>
      </c>
    </row>
    <row r="14" spans="2:4" ht="15" customHeight="1">
      <c r="B14" s="6">
        <v>1992</v>
      </c>
      <c r="C14" s="34">
        <f>+$D$8/30</f>
        <v>41666.666666666664</v>
      </c>
      <c r="D14" s="46">
        <f aca="true" t="shared" si="0" ref="D14:D43">D13-C14</f>
        <v>1177083.3333333333</v>
      </c>
    </row>
    <row r="15" spans="2:4" ht="15" customHeight="1">
      <c r="B15" s="6">
        <v>1993</v>
      </c>
      <c r="C15" s="34">
        <f aca="true" t="shared" si="1" ref="C15:C42">+$D$8/30</f>
        <v>41666.666666666664</v>
      </c>
      <c r="D15" s="46">
        <f t="shared" si="0"/>
        <v>1135416.6666666665</v>
      </c>
    </row>
    <row r="16" spans="2:4" ht="15" customHeight="1">
      <c r="B16" s="6">
        <v>1994</v>
      </c>
      <c r="C16" s="34">
        <f t="shared" si="1"/>
        <v>41666.666666666664</v>
      </c>
      <c r="D16" s="46">
        <f t="shared" si="0"/>
        <v>1093749.9999999998</v>
      </c>
    </row>
    <row r="17" spans="2:4" ht="15" customHeight="1">
      <c r="B17" s="6">
        <v>1995</v>
      </c>
      <c r="C17" s="34">
        <f t="shared" si="1"/>
        <v>41666.666666666664</v>
      </c>
      <c r="D17" s="46">
        <f t="shared" si="0"/>
        <v>1052083.333333333</v>
      </c>
    </row>
    <row r="18" spans="2:4" ht="15" customHeight="1">
      <c r="B18" s="6">
        <v>1996</v>
      </c>
      <c r="C18" s="34">
        <f t="shared" si="1"/>
        <v>41666.666666666664</v>
      </c>
      <c r="D18" s="46">
        <f t="shared" si="0"/>
        <v>1010416.6666666664</v>
      </c>
    </row>
    <row r="19" spans="2:4" ht="15" customHeight="1">
      <c r="B19" s="6">
        <v>1997</v>
      </c>
      <c r="C19" s="34">
        <f t="shared" si="1"/>
        <v>41666.666666666664</v>
      </c>
      <c r="D19" s="46">
        <f t="shared" si="0"/>
        <v>968749.9999999998</v>
      </c>
    </row>
    <row r="20" spans="2:4" ht="15" customHeight="1">
      <c r="B20" s="6">
        <v>1998</v>
      </c>
      <c r="C20" s="34">
        <f t="shared" si="1"/>
        <v>41666.666666666664</v>
      </c>
      <c r="D20" s="46">
        <f t="shared" si="0"/>
        <v>927083.3333333331</v>
      </c>
    </row>
    <row r="21" spans="2:4" ht="15" customHeight="1">
      <c r="B21" s="6">
        <v>1999</v>
      </c>
      <c r="C21" s="34">
        <f t="shared" si="1"/>
        <v>41666.666666666664</v>
      </c>
      <c r="D21" s="46">
        <f t="shared" si="0"/>
        <v>885416.6666666665</v>
      </c>
    </row>
    <row r="22" spans="2:4" ht="15" customHeight="1">
      <c r="B22" s="6">
        <v>2000</v>
      </c>
      <c r="C22" s="34">
        <f t="shared" si="1"/>
        <v>41666.666666666664</v>
      </c>
      <c r="D22" s="46">
        <f t="shared" si="0"/>
        <v>843749.9999999999</v>
      </c>
    </row>
    <row r="23" spans="2:4" ht="15" customHeight="1">
      <c r="B23" s="6">
        <v>2001</v>
      </c>
      <c r="C23" s="34">
        <f t="shared" si="1"/>
        <v>41666.666666666664</v>
      </c>
      <c r="D23" s="46">
        <f t="shared" si="0"/>
        <v>802083.3333333333</v>
      </c>
    </row>
    <row r="24" spans="2:4" ht="15" customHeight="1">
      <c r="B24" s="6">
        <v>2002</v>
      </c>
      <c r="C24" s="34">
        <f t="shared" si="1"/>
        <v>41666.666666666664</v>
      </c>
      <c r="D24" s="46">
        <f t="shared" si="0"/>
        <v>760416.6666666666</v>
      </c>
    </row>
    <row r="25" spans="2:4" ht="15" customHeight="1">
      <c r="B25" s="6">
        <v>2003</v>
      </c>
      <c r="C25" s="34">
        <f t="shared" si="1"/>
        <v>41666.666666666664</v>
      </c>
      <c r="D25" s="46">
        <f t="shared" si="0"/>
        <v>718750</v>
      </c>
    </row>
    <row r="26" spans="2:4" ht="15" customHeight="1">
      <c r="B26" s="6">
        <v>2004</v>
      </c>
      <c r="C26" s="34">
        <f t="shared" si="1"/>
        <v>41666.666666666664</v>
      </c>
      <c r="D26" s="46">
        <f t="shared" si="0"/>
        <v>677083.3333333334</v>
      </c>
    </row>
    <row r="27" spans="2:4" ht="15" customHeight="1">
      <c r="B27" s="6">
        <v>2005</v>
      </c>
      <c r="C27" s="34">
        <f t="shared" si="1"/>
        <v>41666.666666666664</v>
      </c>
      <c r="D27" s="46">
        <f t="shared" si="0"/>
        <v>635416.6666666667</v>
      </c>
    </row>
    <row r="28" spans="2:4" ht="15" customHeight="1">
      <c r="B28" s="6">
        <v>2006</v>
      </c>
      <c r="C28" s="34">
        <f t="shared" si="1"/>
        <v>41666.666666666664</v>
      </c>
      <c r="D28" s="46">
        <f t="shared" si="0"/>
        <v>593750.0000000001</v>
      </c>
    </row>
    <row r="29" spans="2:4" ht="15" customHeight="1">
      <c r="B29" s="6">
        <v>2007</v>
      </c>
      <c r="C29" s="34">
        <f t="shared" si="1"/>
        <v>41666.666666666664</v>
      </c>
      <c r="D29" s="46">
        <f t="shared" si="0"/>
        <v>552083.3333333335</v>
      </c>
    </row>
    <row r="30" spans="2:4" ht="15" customHeight="1">
      <c r="B30" s="6">
        <v>2008</v>
      </c>
      <c r="C30" s="34">
        <f t="shared" si="1"/>
        <v>41666.666666666664</v>
      </c>
      <c r="D30" s="46">
        <f t="shared" si="0"/>
        <v>510416.6666666668</v>
      </c>
    </row>
    <row r="31" spans="2:4" ht="15" customHeight="1">
      <c r="B31" s="6">
        <v>2009</v>
      </c>
      <c r="C31" s="34">
        <f t="shared" si="1"/>
        <v>41666.666666666664</v>
      </c>
      <c r="D31" s="46">
        <f t="shared" si="0"/>
        <v>468750.0000000001</v>
      </c>
    </row>
    <row r="32" spans="2:4" ht="15" customHeight="1">
      <c r="B32" s="6">
        <v>2010</v>
      </c>
      <c r="C32" s="34">
        <f t="shared" si="1"/>
        <v>41666.666666666664</v>
      </c>
      <c r="D32" s="46">
        <f t="shared" si="0"/>
        <v>427083.33333333343</v>
      </c>
    </row>
    <row r="33" spans="2:4" ht="15" customHeight="1">
      <c r="B33" s="6">
        <v>2011</v>
      </c>
      <c r="C33" s="34">
        <f t="shared" si="1"/>
        <v>41666.666666666664</v>
      </c>
      <c r="D33" s="46">
        <f t="shared" si="0"/>
        <v>385416.66666666674</v>
      </c>
    </row>
    <row r="34" spans="2:4" ht="15" customHeight="1">
      <c r="B34" s="6">
        <v>2012</v>
      </c>
      <c r="C34" s="34">
        <f t="shared" si="1"/>
        <v>41666.666666666664</v>
      </c>
      <c r="D34" s="46">
        <f t="shared" si="0"/>
        <v>343750.00000000006</v>
      </c>
    </row>
    <row r="35" spans="2:4" ht="15" customHeight="1">
      <c r="B35" s="6">
        <v>2013</v>
      </c>
      <c r="C35" s="34">
        <f t="shared" si="1"/>
        <v>41666.666666666664</v>
      </c>
      <c r="D35" s="46">
        <f t="shared" si="0"/>
        <v>302083.3333333334</v>
      </c>
    </row>
    <row r="36" spans="2:4" ht="15" customHeight="1">
      <c r="B36" s="6">
        <v>2014</v>
      </c>
      <c r="C36" s="34">
        <f t="shared" si="1"/>
        <v>41666.666666666664</v>
      </c>
      <c r="D36" s="46">
        <f t="shared" si="0"/>
        <v>260416.66666666672</v>
      </c>
    </row>
    <row r="37" spans="2:4" ht="15" customHeight="1">
      <c r="B37" s="6">
        <v>2015</v>
      </c>
      <c r="C37" s="34">
        <f t="shared" si="1"/>
        <v>41666.666666666664</v>
      </c>
      <c r="D37" s="46">
        <f t="shared" si="0"/>
        <v>218750.00000000006</v>
      </c>
    </row>
    <row r="38" spans="2:4" ht="15" customHeight="1">
      <c r="B38" s="6">
        <v>2016</v>
      </c>
      <c r="C38" s="34">
        <f t="shared" si="1"/>
        <v>41666.666666666664</v>
      </c>
      <c r="D38" s="46">
        <f t="shared" si="0"/>
        <v>177083.3333333334</v>
      </c>
    </row>
    <row r="39" spans="2:4" ht="15" customHeight="1">
      <c r="B39" s="6">
        <v>2017</v>
      </c>
      <c r="C39" s="34">
        <f t="shared" si="1"/>
        <v>41666.666666666664</v>
      </c>
      <c r="D39" s="46">
        <f t="shared" si="0"/>
        <v>135416.66666666674</v>
      </c>
    </row>
    <row r="40" spans="2:4" ht="15" customHeight="1">
      <c r="B40" s="6">
        <v>2018</v>
      </c>
      <c r="C40" s="34">
        <f t="shared" si="1"/>
        <v>41666.666666666664</v>
      </c>
      <c r="D40" s="46">
        <f t="shared" si="0"/>
        <v>93750.00000000009</v>
      </c>
    </row>
    <row r="41" spans="2:4" ht="15" customHeight="1">
      <c r="B41" s="6">
        <v>2019</v>
      </c>
      <c r="C41" s="34">
        <f t="shared" si="1"/>
        <v>41666.666666666664</v>
      </c>
      <c r="D41" s="46">
        <f t="shared" si="0"/>
        <v>52083.33333333342</v>
      </c>
    </row>
    <row r="42" spans="2:4" ht="15" customHeight="1">
      <c r="B42" s="6">
        <v>2020</v>
      </c>
      <c r="C42" s="34">
        <f t="shared" si="1"/>
        <v>41666.666666666664</v>
      </c>
      <c r="D42" s="46">
        <f t="shared" si="0"/>
        <v>10416.666666666759</v>
      </c>
    </row>
    <row r="43" spans="2:4" ht="15" customHeight="1">
      <c r="B43" s="6">
        <v>2021</v>
      </c>
      <c r="C43" s="34">
        <f>D8-SUM(C13:C42)</f>
        <v>10416.666666666744</v>
      </c>
      <c r="D43" s="46">
        <f t="shared" si="0"/>
        <v>1.4551915228366852E-11</v>
      </c>
    </row>
    <row r="44" spans="2:4" ht="15" customHeight="1" thickBot="1">
      <c r="B44" s="27" t="s">
        <v>12</v>
      </c>
      <c r="C44" s="31">
        <f>SUM(C13:C43)</f>
        <v>1250000</v>
      </c>
      <c r="D44" s="17"/>
    </row>
    <row r="45" ht="15" customHeight="1">
      <c r="B45" s="4"/>
    </row>
  </sheetData>
  <sheetProtection/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BlueBerry25</cp:lastModifiedBy>
  <cp:lastPrinted>2004-10-13T17:29:47Z</cp:lastPrinted>
  <dcterms:created xsi:type="dcterms:W3CDTF">2004-05-06T14:46:56Z</dcterms:created>
  <dcterms:modified xsi:type="dcterms:W3CDTF">2015-10-19T14:36:33Z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TC011843741033</vt:lpwstr>
  </property>
</Properties>
</file>